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ari.maisuradze\Desktop\proc\2015\"/>
    </mc:Choice>
  </mc:AlternateContent>
  <bookViews>
    <workbookView xWindow="120" yWindow="120" windowWidth="23820" windowHeight="9345"/>
  </bookViews>
  <sheets>
    <sheet name="RC" sheetId="1" r:id="rId1"/>
    <sheet name="RI" sheetId="2" r:id="rId2"/>
    <sheet name="RC-O" sheetId="3" r:id="rId3"/>
    <sheet name="Ratios" sheetId="4" r:id="rId4"/>
    <sheet name="Shareholders" sheetId="5" r:id="rId5"/>
  </sheets>
  <calcPr calcId="152511"/>
</workbook>
</file>

<file path=xl/calcChain.xml><?xml version="1.0" encoding="utf-8"?>
<calcChain xmlns="http://schemas.openxmlformats.org/spreadsheetml/2006/main">
  <c r="H18" i="1" l="1"/>
  <c r="Q17" i="4" l="1"/>
  <c r="O17" i="4"/>
  <c r="P17" i="4"/>
  <c r="N17" i="4"/>
  <c r="M17" i="4"/>
  <c r="L17" i="4"/>
  <c r="K17" i="4"/>
  <c r="J17" i="4"/>
  <c r="I17" i="4"/>
  <c r="H17" i="4"/>
  <c r="G17" i="4"/>
  <c r="N15" i="4"/>
  <c r="M15" i="4"/>
  <c r="L15" i="4"/>
  <c r="K15" i="4"/>
  <c r="J15" i="4"/>
  <c r="I15" i="4"/>
  <c r="H15" i="4"/>
  <c r="G15" i="4"/>
  <c r="C40" i="1" l="1"/>
  <c r="G31" i="1"/>
  <c r="F31" i="1"/>
  <c r="H7" i="1"/>
  <c r="H8" i="1"/>
  <c r="H9" i="1"/>
  <c r="H10" i="1"/>
  <c r="H11" i="1"/>
  <c r="H12" i="1"/>
  <c r="H13" i="1"/>
  <c r="Q15" i="4"/>
  <c r="O15" i="4" l="1"/>
  <c r="P15" i="4"/>
  <c r="H16" i="1"/>
  <c r="H31" i="1" l="1"/>
  <c r="D49" i="3" l="1"/>
  <c r="C49" i="3"/>
  <c r="D43" i="3"/>
  <c r="C43" i="3"/>
  <c r="D39" i="3"/>
  <c r="E39" i="3" s="1"/>
  <c r="C39" i="3"/>
  <c r="D34" i="3"/>
  <c r="C34" i="3"/>
  <c r="D29" i="3"/>
  <c r="C29" i="3"/>
  <c r="D25" i="3"/>
  <c r="E25" i="3" s="1"/>
  <c r="C25" i="3"/>
  <c r="D21" i="3"/>
  <c r="C21" i="3"/>
  <c r="E22" i="3"/>
  <c r="E23" i="3"/>
  <c r="E24" i="3"/>
  <c r="E26" i="3"/>
  <c r="E27" i="3"/>
  <c r="E28" i="3"/>
  <c r="E30" i="3"/>
  <c r="E31" i="3"/>
  <c r="E32" i="3"/>
  <c r="E33" i="3"/>
  <c r="E34" i="3"/>
  <c r="E35" i="3"/>
  <c r="E36" i="3"/>
  <c r="E37" i="3"/>
  <c r="E38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14" i="3"/>
  <c r="E15" i="3"/>
  <c r="E16" i="3"/>
  <c r="E17" i="3"/>
  <c r="E18" i="3"/>
  <c r="E19" i="3"/>
  <c r="E20" i="3"/>
  <c r="D13" i="3"/>
  <c r="C13" i="3"/>
  <c r="E7" i="3"/>
  <c r="E8" i="3"/>
  <c r="E9" i="3"/>
  <c r="E10" i="3"/>
  <c r="E11" i="3"/>
  <c r="E12" i="3"/>
  <c r="D6" i="3"/>
  <c r="C6" i="3"/>
  <c r="E6" i="3" l="1"/>
  <c r="D54" i="3"/>
  <c r="C54" i="3"/>
  <c r="E13" i="3"/>
  <c r="E29" i="3"/>
  <c r="E21" i="3"/>
  <c r="D31" i="1"/>
  <c r="C31" i="1"/>
  <c r="E64" i="2"/>
  <c r="E66" i="2"/>
  <c r="D61" i="2"/>
  <c r="C61" i="2"/>
  <c r="E61" i="2" s="1"/>
  <c r="E59" i="2"/>
  <c r="E60" i="2"/>
  <c r="E58" i="2"/>
  <c r="D53" i="2"/>
  <c r="E53" i="2" s="1"/>
  <c r="C53" i="2"/>
  <c r="E48" i="2"/>
  <c r="E49" i="2"/>
  <c r="E50" i="2"/>
  <c r="E51" i="2"/>
  <c r="E52" i="2"/>
  <c r="E47" i="2"/>
  <c r="E35" i="2"/>
  <c r="E36" i="2"/>
  <c r="E37" i="2"/>
  <c r="E38" i="2"/>
  <c r="E39" i="2"/>
  <c r="E40" i="2"/>
  <c r="E41" i="2"/>
  <c r="E42" i="2"/>
  <c r="E43" i="2"/>
  <c r="E44" i="2"/>
  <c r="D34" i="2"/>
  <c r="D45" i="2" s="1"/>
  <c r="C34" i="2"/>
  <c r="E34" i="2" s="1"/>
  <c r="D30" i="2"/>
  <c r="C30" i="2"/>
  <c r="E30" i="2" s="1"/>
  <c r="C13" i="4" s="1"/>
  <c r="E25" i="2"/>
  <c r="E26" i="2"/>
  <c r="E27" i="2"/>
  <c r="E28" i="2"/>
  <c r="E29" i="2"/>
  <c r="E24" i="2"/>
  <c r="E10" i="2"/>
  <c r="E11" i="2"/>
  <c r="E12" i="2"/>
  <c r="E13" i="2"/>
  <c r="E14" i="2"/>
  <c r="E15" i="2"/>
  <c r="E16" i="2"/>
  <c r="E17" i="2"/>
  <c r="E18" i="2"/>
  <c r="E19" i="2"/>
  <c r="E20" i="2"/>
  <c r="E21" i="2"/>
  <c r="E8" i="2"/>
  <c r="D9" i="2"/>
  <c r="D22" i="2" s="1"/>
  <c r="D31" i="2" s="1"/>
  <c r="C9" i="2"/>
  <c r="C22" i="2" s="1"/>
  <c r="D41" i="1"/>
  <c r="E40" i="1"/>
  <c r="E34" i="1"/>
  <c r="E35" i="1"/>
  <c r="E36" i="1"/>
  <c r="E37" i="1"/>
  <c r="E38" i="1"/>
  <c r="E39" i="1"/>
  <c r="E33" i="1"/>
  <c r="E23" i="1"/>
  <c r="E24" i="1"/>
  <c r="E25" i="1"/>
  <c r="E26" i="1"/>
  <c r="E27" i="1"/>
  <c r="E28" i="1"/>
  <c r="E29" i="1"/>
  <c r="E30" i="1"/>
  <c r="E31" i="1"/>
  <c r="E22" i="1"/>
  <c r="E15" i="1"/>
  <c r="E16" i="1"/>
  <c r="E17" i="1"/>
  <c r="E18" i="1"/>
  <c r="E19" i="1"/>
  <c r="D14" i="1"/>
  <c r="D20" i="1" s="1"/>
  <c r="C14" i="1"/>
  <c r="E13" i="1"/>
  <c r="C20" i="4" s="1"/>
  <c r="E8" i="1"/>
  <c r="E9" i="1"/>
  <c r="E10" i="1"/>
  <c r="E11" i="1"/>
  <c r="E12" i="1"/>
  <c r="E7" i="1"/>
  <c r="H14" i="3"/>
  <c r="H15" i="3"/>
  <c r="H16" i="3"/>
  <c r="H17" i="3"/>
  <c r="H18" i="3"/>
  <c r="H19" i="3"/>
  <c r="H20" i="3"/>
  <c r="H22" i="3"/>
  <c r="H23" i="3"/>
  <c r="H24" i="3"/>
  <c r="H26" i="3"/>
  <c r="H27" i="3"/>
  <c r="H28" i="3"/>
  <c r="H30" i="3"/>
  <c r="H31" i="3"/>
  <c r="H32" i="3"/>
  <c r="H33" i="3"/>
  <c r="H35" i="3"/>
  <c r="H36" i="3"/>
  <c r="H37" i="3"/>
  <c r="H38" i="3"/>
  <c r="H40" i="3"/>
  <c r="H41" i="3"/>
  <c r="H42" i="3"/>
  <c r="H44" i="3"/>
  <c r="H45" i="3"/>
  <c r="H46" i="3"/>
  <c r="H47" i="3"/>
  <c r="H48" i="3"/>
  <c r="H50" i="3"/>
  <c r="H51" i="3"/>
  <c r="H52" i="3"/>
  <c r="H53" i="3"/>
  <c r="H7" i="3"/>
  <c r="H8" i="3"/>
  <c r="H9" i="3"/>
  <c r="H10" i="3"/>
  <c r="H11" i="3"/>
  <c r="H12" i="3"/>
  <c r="G49" i="3"/>
  <c r="F49" i="3"/>
  <c r="G43" i="3"/>
  <c r="F43" i="3"/>
  <c r="G39" i="3"/>
  <c r="F39" i="3"/>
  <c r="G34" i="3"/>
  <c r="F34" i="3"/>
  <c r="H34" i="3" s="1"/>
  <c r="G29" i="3"/>
  <c r="H29" i="3" s="1"/>
  <c r="F29" i="3"/>
  <c r="G25" i="3"/>
  <c r="F25" i="3"/>
  <c r="G21" i="3"/>
  <c r="F21" i="3"/>
  <c r="G13" i="3"/>
  <c r="F13" i="3"/>
  <c r="G6" i="3"/>
  <c r="G54" i="3" s="1"/>
  <c r="F6" i="3"/>
  <c r="F54" i="3" s="1"/>
  <c r="H66" i="2"/>
  <c r="H64" i="2"/>
  <c r="G61" i="2"/>
  <c r="F61" i="2"/>
  <c r="H59" i="2"/>
  <c r="H60" i="2"/>
  <c r="H58" i="2"/>
  <c r="G53" i="2"/>
  <c r="F53" i="2"/>
  <c r="H53" i="2" s="1"/>
  <c r="H48" i="2"/>
  <c r="H49" i="2"/>
  <c r="H50" i="2"/>
  <c r="H51" i="2"/>
  <c r="H52" i="2"/>
  <c r="H47" i="2"/>
  <c r="H35" i="2"/>
  <c r="H36" i="2"/>
  <c r="H37" i="2"/>
  <c r="H38" i="2"/>
  <c r="H39" i="2"/>
  <c r="H40" i="2"/>
  <c r="H41" i="2"/>
  <c r="H42" i="2"/>
  <c r="H43" i="2"/>
  <c r="H44" i="2"/>
  <c r="G34" i="2"/>
  <c r="G45" i="2" s="1"/>
  <c r="F34" i="2"/>
  <c r="F45" i="2" s="1"/>
  <c r="F54" i="2" s="1"/>
  <c r="H25" i="2"/>
  <c r="H26" i="2"/>
  <c r="H27" i="2"/>
  <c r="H28" i="2"/>
  <c r="H29" i="2"/>
  <c r="H24" i="2"/>
  <c r="G30" i="2"/>
  <c r="F30" i="2"/>
  <c r="H30" i="2" s="1"/>
  <c r="H10" i="2"/>
  <c r="H11" i="2"/>
  <c r="H12" i="2"/>
  <c r="H13" i="2"/>
  <c r="H14" i="2"/>
  <c r="H15" i="2"/>
  <c r="H16" i="2"/>
  <c r="H17" i="2"/>
  <c r="H18" i="2"/>
  <c r="H19" i="2"/>
  <c r="H20" i="2"/>
  <c r="H21" i="2"/>
  <c r="H8" i="2"/>
  <c r="G9" i="2"/>
  <c r="G22" i="2" s="1"/>
  <c r="G31" i="2" s="1"/>
  <c r="F9" i="2"/>
  <c r="H34" i="1"/>
  <c r="H35" i="1"/>
  <c r="H36" i="1"/>
  <c r="H37" i="1"/>
  <c r="H38" i="1"/>
  <c r="H39" i="1"/>
  <c r="H33" i="1"/>
  <c r="H23" i="1"/>
  <c r="H24" i="1"/>
  <c r="H25" i="1"/>
  <c r="H26" i="1"/>
  <c r="H27" i="1"/>
  <c r="H28" i="1"/>
  <c r="H29" i="1"/>
  <c r="H30" i="1"/>
  <c r="H22" i="1"/>
  <c r="G41" i="1"/>
  <c r="F40" i="1"/>
  <c r="H40" i="1" s="1"/>
  <c r="H15" i="1"/>
  <c r="H17" i="1"/>
  <c r="H19" i="1"/>
  <c r="G14" i="1"/>
  <c r="F14" i="1"/>
  <c r="F20" i="1" s="1"/>
  <c r="H9" i="2" l="1"/>
  <c r="H61" i="2"/>
  <c r="H13" i="3"/>
  <c r="H21" i="3"/>
  <c r="H25" i="3"/>
  <c r="H39" i="3"/>
  <c r="H43" i="3"/>
  <c r="H49" i="3"/>
  <c r="E54" i="3"/>
  <c r="E14" i="1"/>
  <c r="H14" i="1"/>
  <c r="G20" i="1"/>
  <c r="H20" i="1" s="1"/>
  <c r="H54" i="3"/>
  <c r="H6" i="3"/>
  <c r="G54" i="2"/>
  <c r="H54" i="2" s="1"/>
  <c r="H45" i="2"/>
  <c r="H34" i="2"/>
  <c r="F22" i="2"/>
  <c r="H22" i="2" s="1"/>
  <c r="F41" i="1"/>
  <c r="H41" i="1" s="1"/>
  <c r="C26" i="4"/>
  <c r="C21" i="4"/>
  <c r="C20" i="1"/>
  <c r="E20" i="1" s="1"/>
  <c r="D54" i="2"/>
  <c r="D56" i="2" s="1"/>
  <c r="D63" i="2" s="1"/>
  <c r="D65" i="2" s="1"/>
  <c r="D67" i="2" s="1"/>
  <c r="C45" i="2"/>
  <c r="C54" i="2" s="1"/>
  <c r="C31" i="2"/>
  <c r="E22" i="2"/>
  <c r="C12" i="4" s="1"/>
  <c r="E9" i="2"/>
  <c r="C41" i="1"/>
  <c r="E41" i="1" s="1"/>
  <c r="G56" i="2" l="1"/>
  <c r="G63" i="2" s="1"/>
  <c r="G65" i="2" s="1"/>
  <c r="F31" i="2"/>
  <c r="F56" i="2" s="1"/>
  <c r="C27" i="4"/>
  <c r="C22" i="4"/>
  <c r="E54" i="2"/>
  <c r="E45" i="2"/>
  <c r="C56" i="2"/>
  <c r="E31" i="2"/>
  <c r="C15" i="4" l="1"/>
  <c r="C14" i="4"/>
  <c r="H31" i="2"/>
  <c r="G67" i="2"/>
  <c r="F63" i="2"/>
  <c r="H56" i="2"/>
  <c r="C63" i="2"/>
  <c r="E56" i="2"/>
  <c r="F65" i="2" l="1"/>
  <c r="H63" i="2"/>
  <c r="C65" i="2"/>
  <c r="E63" i="2"/>
  <c r="F67" i="2" l="1"/>
  <c r="H67" i="2" s="1"/>
  <c r="H65" i="2"/>
  <c r="E65" i="2"/>
  <c r="C67" i="2"/>
  <c r="E67" i="2" s="1"/>
  <c r="C17" i="4" l="1"/>
  <c r="C16" i="4"/>
</calcChain>
</file>

<file path=xl/comments1.xml><?xml version="1.0" encoding="utf-8"?>
<comments xmlns="http://schemas.openxmlformats.org/spreadsheetml/2006/main">
  <authors>
    <author>kote.ghambashidze</author>
  </authors>
  <commentList>
    <comment ref="B24" authorId="0" shapeId="0">
      <text>
        <r>
          <rPr>
            <b/>
            <sz val="8"/>
            <color indexed="81"/>
            <rFont val="Tahoma"/>
            <family val="2"/>
          </rPr>
          <t>kote.ghambashidze: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AcadNusx"/>
          </rPr>
          <t>zedamxedvelobis da regulirebis wesSi Sesuli cvlilebeis gaTvaliswinebiT</t>
        </r>
      </text>
    </comment>
  </commentList>
</comments>
</file>

<file path=xl/sharedStrings.xml><?xml version="1.0" encoding="utf-8"?>
<sst xmlns="http://schemas.openxmlformats.org/spreadsheetml/2006/main" count="293" uniqueCount="229">
  <si>
    <t>N</t>
  </si>
  <si>
    <t>X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</si>
  <si>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</si>
  <si>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</si>
  <si>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</si>
  <si>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</si>
  <si>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</si>
  <si>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</si>
  <si>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</si>
  <si>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</si>
  <si>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</si>
  <si>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</si>
  <si>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</si>
  <si>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</si>
  <si>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jan</t>
  </si>
  <si>
    <t>feb</t>
  </si>
  <si>
    <t>mar</t>
  </si>
  <si>
    <t>apr</t>
  </si>
  <si>
    <t>may</t>
  </si>
  <si>
    <t>june</t>
  </si>
  <si>
    <t>Average Total assets</t>
  </si>
  <si>
    <t>Average Total Equity</t>
  </si>
  <si>
    <t>July</t>
  </si>
  <si>
    <t>August</t>
  </si>
  <si>
    <t>September</t>
  </si>
  <si>
    <t>October</t>
  </si>
  <si>
    <t>November</t>
  </si>
  <si>
    <t>December</t>
  </si>
  <si>
    <t>Reporting Period</t>
  </si>
  <si>
    <t>Capital</t>
  </si>
  <si>
    <t>Bank</t>
  </si>
  <si>
    <t>Table N4</t>
  </si>
  <si>
    <t>Asset Quality</t>
  </si>
  <si>
    <r>
      <t xml:space="preserve">                            Liquidity                                                               </t>
    </r>
    <r>
      <rPr>
        <b/>
        <sz val="9"/>
        <rFont val="Geo_Arial"/>
        <family val="2"/>
      </rPr>
      <t>including amendments to the supervision and regulation rules</t>
    </r>
  </si>
  <si>
    <t>Date</t>
  </si>
  <si>
    <t>JSC Bank Constanta</t>
  </si>
  <si>
    <t>Table N5</t>
  </si>
  <si>
    <t>Name, Surname</t>
  </si>
  <si>
    <t>Badri Japaridze</t>
  </si>
  <si>
    <t>George Shagidze</t>
  </si>
  <si>
    <t>Vakhtang Butskhrikidze</t>
  </si>
  <si>
    <t>Nino Masurashvili</t>
  </si>
  <si>
    <t>Vano Baliashvili</t>
  </si>
  <si>
    <t>Nikoloz Kurdiani</t>
  </si>
  <si>
    <t>Zviad Mirianashvili</t>
  </si>
  <si>
    <t>George Nadareishvili</t>
  </si>
  <si>
    <t>JSC TBC Bank</t>
  </si>
  <si>
    <t xml:space="preserve">Free Float 39.76 % ;                                                                                                           IFC – International Finance Corporation   6.18 % ;                                                                                                                                                                                                            EBRD  12.45 % ;                                                                                                          Mamuka Khazaradze   ID  N 01030001235   14.84 % indirect owner;                                          Badri Japaridze   ID   N 01014001058  7.47 % indirect owner;
</t>
  </si>
  <si>
    <t>GEL</t>
  </si>
  <si>
    <t>Foreign Currency</t>
  </si>
  <si>
    <t>SUM</t>
  </si>
  <si>
    <t>Other liabilities</t>
  </si>
  <si>
    <t>Balance Sheet</t>
  </si>
  <si>
    <t>ASSETS</t>
  </si>
  <si>
    <t>Respective period of the previous year</t>
  </si>
  <si>
    <t>Gel</t>
  </si>
  <si>
    <t>FX</t>
  </si>
  <si>
    <t>Total</t>
  </si>
  <si>
    <t>Cash</t>
  </si>
  <si>
    <t>Due from NGB</t>
  </si>
  <si>
    <t>Due from Banks</t>
  </si>
  <si>
    <t>Dealing Securities</t>
  </si>
  <si>
    <t>Investment Securities</t>
  </si>
  <si>
    <t>Loans</t>
  </si>
  <si>
    <t>Less: Loan Loss Reserves</t>
  </si>
  <si>
    <t>Net Loans</t>
  </si>
  <si>
    <t>Accrued Intereset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</si>
  <si>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</si>
  <si>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</si>
  <si>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</si>
  <si>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</si>
  <si>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</si>
  <si>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</si>
  <si>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</si>
  <si>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</si>
  <si>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</si>
  <si>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</si>
  <si>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</si>
  <si>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</si>
  <si>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Intereset and Dividends Payable</t>
  </si>
  <si>
    <t>Other Liabilities</t>
  </si>
  <si>
    <t>Subordinated Debentures</t>
  </si>
  <si>
    <t>TOTAL LIABILITIES</t>
  </si>
  <si>
    <t>EQUITY CAPITAL</t>
  </si>
  <si>
    <t>Common Stock</t>
  </si>
  <si>
    <t>Preffered Stock</t>
  </si>
  <si>
    <t>Less: Repurchased Shares</t>
  </si>
  <si>
    <t>Share Premium</t>
  </si>
  <si>
    <t>General Reserves</t>
  </si>
  <si>
    <t>Retained Earnings</t>
  </si>
  <si>
    <t>Assets Revaluation Reserves</t>
  </si>
  <si>
    <t>Total Equity Capital</t>
  </si>
  <si>
    <t>TOTAL LIABILITIES AND EQUITY CAPITAL</t>
  </si>
  <si>
    <t>Sheet N1</t>
  </si>
  <si>
    <t>in GEL</t>
  </si>
  <si>
    <t>Director</t>
  </si>
  <si>
    <t>Chief Accountant</t>
  </si>
  <si>
    <t>Annex to Transparancy Regulation about Financial Condition of a Commercial Bank</t>
  </si>
  <si>
    <t>Sheet N2</t>
  </si>
  <si>
    <t>Income Statement</t>
  </si>
  <si>
    <t>Interest Income</t>
  </si>
  <si>
    <t>Interest Income from Bank's "Nostro" and Deposits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</si>
  <si>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</si>
  <si>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</si>
  <si>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</si>
  <si>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</si>
  <si>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</si>
  <si>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</si>
  <si>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</si>
  <si>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</si>
  <si>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 Loans</t>
  </si>
  <si>
    <t>from Other Sector Loans</t>
  </si>
  <si>
    <t>Income from fines on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</si>
  <si>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</si>
  <si>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</si>
  <si>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</si>
  <si>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</si>
  <si>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</si>
  <si>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</si>
  <si>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</si>
  <si>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</si>
  <si>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</si>
  <si>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</si>
  <si>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</si>
  <si>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</si>
  <si>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>Non-Interest Income</t>
  </si>
  <si>
    <t>Net Fee and Commission Income</t>
  </si>
  <si>
    <t>Fee and Commission Income</t>
  </si>
  <si>
    <t>2 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</si>
  <si>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</si>
  <si>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</si>
  <si>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</si>
  <si>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</si>
  <si>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</si>
  <si>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</si>
  <si>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</si>
  <si>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</si>
  <si>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>Total Non-Interest Income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</si>
  <si>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</si>
  <si>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</si>
  <si>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</si>
  <si>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</si>
  <si>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>Depreciation Expense</t>
  </si>
  <si>
    <t>Other Non-Interest Expenses</t>
  </si>
  <si>
    <t>Total Non-Interest Expenses</t>
  </si>
  <si>
    <t>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</si>
  <si>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</si>
  <si>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</si>
  <si>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</si>
  <si>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</si>
  <si>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</si>
  <si>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</si>
  <si>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</si>
  <si>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</si>
  <si>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</si>
  <si>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</si>
  <si>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N3</t>
  </si>
  <si>
    <t>Off Balance Sheet Items</t>
  </si>
  <si>
    <t>Conditional Obligations</t>
  </si>
  <si>
    <t>Guarantees Given</t>
  </si>
  <si>
    <t>Acceptances and Endorsements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</si>
  <si>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</si>
  <si>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</si>
  <si>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</si>
  <si>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</si>
  <si>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</si>
  <si>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</si>
  <si>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</si>
  <si>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</si>
  <si>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</si>
  <si>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</si>
  <si>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</si>
  <si>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</si>
  <si>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</si>
  <si>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</si>
  <si>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</si>
  <si>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</si>
  <si>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</si>
  <si>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</si>
  <si>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</si>
  <si>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</si>
  <si>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</si>
  <si>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</si>
  <si>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</si>
  <si>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</si>
  <si>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</si>
  <si>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</si>
  <si>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>Forward Contracts</t>
  </si>
  <si>
    <t>Futures Contracts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</si>
  <si>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</si>
  <si>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</si>
  <si>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</si>
  <si>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</si>
  <si>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</si>
  <si>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</si>
  <si>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 01.01.2001</t>
  </si>
  <si>
    <t>Problem Loans Written off up to 31.12.2000</t>
  </si>
  <si>
    <t>Problem Loans Written off from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</si>
  <si>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</si>
  <si>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</si>
  <si>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</si>
  <si>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</si>
  <si>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</si>
  <si>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</si>
  <si>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Ecnonomic Ratios</t>
  </si>
  <si>
    <t>Tier 1 Capital Ratio ≥ 8%</t>
  </si>
  <si>
    <t>Regulatory Capital Ratio ≥ 12%</t>
  </si>
  <si>
    <t>Cash Dividend/Net Income</t>
  </si>
  <si>
    <t>Risk-weighted Assets/Total Assets</t>
  </si>
  <si>
    <t>Income</t>
  </si>
  <si>
    <t>Total Interest Income/Average Annual Assets</t>
  </si>
  <si>
    <t>Total Interest Expences/Average Annual Assets</t>
  </si>
  <si>
    <t>Earnings from Operations / Average Annual Assets</t>
  </si>
  <si>
    <t>Net Interest Margin</t>
  </si>
  <si>
    <t>Return on Average Assets (ROA)</t>
  </si>
  <si>
    <t>Return on Average Equity (ROE)</t>
  </si>
  <si>
    <t>Non Performed Loans / Total Loans</t>
  </si>
  <si>
    <t>LLR/Total Loans</t>
  </si>
  <si>
    <t>FX Loans/Total Loans</t>
  </si>
  <si>
    <t>FX Assets/Total Asset</t>
  </si>
  <si>
    <t>Loan Growth-YTD</t>
  </si>
  <si>
    <t>Liquid Assets/Total Assets</t>
  </si>
  <si>
    <t>FX Liabilities/Total Liabilities</t>
  </si>
  <si>
    <t>Current &amp; Demand Deposits/Total Assets</t>
  </si>
  <si>
    <t>Information about Suprevisory Council, Directorate,
Shareholders  and beneficiaries</t>
  </si>
  <si>
    <t>Members of Supervisory Council</t>
  </si>
  <si>
    <t>Members of Board of Directors</t>
  </si>
  <si>
    <t xml:space="preserve">List of Shareholders owning 1% and more of issued capital, indicating Shares </t>
  </si>
  <si>
    <t>list of bank beneficiaries indicating names of direct or indirect holders of 5% or more of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</si>
</sst>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[$-409]d\-mmm\-yy;@"/>
    <numFmt numFmtId="165" formatCode="#,##0;[Red]#,##0"/>
    <numFmt numFmtId="166" formatCode="_-* #,##0.00_-;\-* #,##0.00_-;_-* &quot;-&quot;??_-;_-@_-"/>
    <numFmt numFmtId="167" formatCode="_-* #,##0_-;\-* #,##0_-;_-* &quot;-&quot;??_-;_-@_-"/>
    <numFmt numFmtId="168" formatCode="0.000%"/>
    <numFmt numFmtId="169" formatCode="_(* #,##0_);_(* \(#,##0\);_(* &quot;-&quot;??_);_(@_)"/>
    <numFmt numFmtId="170" formatCode="_-* #,##0.0_-;\-* #,##0.0_-;_-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Geo_Arial"/>
      <family val="2"/>
    </font>
    <font>
      <sz val="10"/>
      <name val="Geo_Arial"/>
      <family val="2"/>
    </font>
    <font>
      <sz val="10"/>
      <name val="GeoDumba"/>
    </font>
    <font>
      <sz val="8"/>
      <name val="GeoDumba"/>
    </font>
    <font>
      <b/>
      <sz val="11"/>
      <name val="Geo_Arial"/>
      <family val="2"/>
    </font>
    <font>
      <b/>
      <sz val="10"/>
      <name val="Bookman Old Style"/>
      <family val="1"/>
    </font>
    <font>
      <b/>
      <sz val="12"/>
      <name val="Geo_Arial"/>
      <family val="2"/>
    </font>
    <font>
      <b/>
      <sz val="10"/>
      <name val="Arial"/>
      <family val="2"/>
    </font>
    <font>
      <sz val="8"/>
      <name val="Times New Roman"/>
      <family val="1"/>
    </font>
    <font>
      <b/>
      <sz val="8"/>
      <name val="Geo_Arial"/>
      <family val="2"/>
    </font>
    <font>
      <sz val="10"/>
      <name val="Times New Roman"/>
      <family val="1"/>
    </font>
    <font>
      <sz val="10"/>
      <name val="Arial"/>
      <family val="2"/>
      <charset val="204"/>
    </font>
    <font>
      <sz val="9"/>
      <name val="Geo_Arial"/>
      <family val="2"/>
    </font>
    <font>
      <sz val="9"/>
      <name val="GeoDumba"/>
    </font>
    <font>
      <b/>
      <sz val="9"/>
      <name val="GeoDumba"/>
    </font>
    <font>
      <sz val="10"/>
      <name val="Calibri"/>
      <family val="2"/>
      <charset val="204"/>
    </font>
    <font>
      <i/>
      <sz val="10"/>
      <name val="Geo_Arial"/>
      <family val="2"/>
    </font>
    <font>
      <u/>
      <sz val="10"/>
      <color indexed="12"/>
      <name val="Arial"/>
      <family val="2"/>
    </font>
    <font>
      <u/>
      <sz val="8"/>
      <name val="GeoDumba"/>
    </font>
    <font>
      <sz val="8"/>
      <name val="GEO ar"/>
    </font>
    <font>
      <b/>
      <sz val="10"/>
      <name val="Arial"/>
      <family val="2"/>
      <charset val="204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81"/>
      <name val="AcadNusx"/>
    </font>
    <font>
      <b/>
      <sz val="9"/>
      <name val="Geo_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152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164" fontId="2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10" fillId="0" borderId="1" xfId="0" applyFont="1" applyFill="1" applyBorder="1" applyAlignment="1" applyProtection="1">
      <alignment horizontal="left" indent="1"/>
    </xf>
    <xf numFmtId="0" fontId="6" fillId="0" borderId="2" xfId="0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indent="1"/>
    </xf>
    <xf numFmtId="38" fontId="12" fillId="2" borderId="1" xfId="0" applyNumberFormat="1" applyFont="1" applyFill="1" applyBorder="1" applyAlignment="1" applyProtection="1">
      <alignment horizontal="right"/>
    </xf>
    <xf numFmtId="38" fontId="4" fillId="0" borderId="0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left" indent="2"/>
    </xf>
    <xf numFmtId="0" fontId="2" fillId="0" borderId="3" xfId="0" applyFont="1" applyFill="1" applyBorder="1" applyAlignment="1" applyProtection="1"/>
    <xf numFmtId="38" fontId="12" fillId="2" borderId="3" xfId="0" applyNumberFormat="1" applyFont="1" applyFill="1" applyBorder="1" applyAlignment="1" applyProtection="1">
      <alignment horizontal="right"/>
    </xf>
    <xf numFmtId="38" fontId="12" fillId="0" borderId="1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left" indent="1"/>
    </xf>
    <xf numFmtId="38" fontId="12" fillId="2" borderId="1" xfId="0" applyNumberFormat="1" applyFont="1" applyFill="1" applyBorder="1" applyAlignment="1" applyProtection="1">
      <alignment horizontal="right"/>
      <protection locked="0"/>
    </xf>
    <xf numFmtId="0" fontId="2" fillId="0" borderId="5" xfId="0" applyFont="1" applyFill="1" applyBorder="1" applyAlignment="1" applyProtection="1"/>
    <xf numFmtId="0" fontId="10" fillId="0" borderId="0" xfId="0" applyFont="1" applyFill="1" applyBorder="1" applyAlignment="1" applyProtection="1">
      <alignment horizontal="left" indent="1"/>
    </xf>
    <xf numFmtId="0" fontId="2" fillId="0" borderId="0" xfId="0" applyFont="1" applyFill="1" applyBorder="1" applyAlignment="1" applyProtection="1"/>
    <xf numFmtId="38" fontId="12" fillId="0" borderId="0" xfId="0" applyNumberFormat="1" applyFont="1" applyFill="1" applyBorder="1" applyAlignment="1" applyProtection="1">
      <alignment horizontal="right"/>
    </xf>
    <xf numFmtId="165" fontId="4" fillId="0" borderId="0" xfId="0" applyNumberFormat="1" applyFont="1" applyFill="1" applyBorder="1" applyProtection="1">
      <protection locked="0"/>
    </xf>
    <xf numFmtId="0" fontId="13" fillId="3" borderId="0" xfId="0" applyFont="1" applyFill="1" applyBorder="1"/>
    <xf numFmtId="0" fontId="4" fillId="0" borderId="0" xfId="0" applyFont="1" applyFill="1"/>
    <xf numFmtId="0" fontId="4" fillId="3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10" fillId="0" borderId="1" xfId="0" applyFont="1" applyFill="1" applyBorder="1" applyAlignment="1">
      <alignment horizontal="left" vertical="center" indent="1"/>
    </xf>
    <xf numFmtId="0" fontId="15" fillId="0" borderId="1" xfId="0" applyFont="1" applyFill="1" applyBorder="1" applyAlignment="1">
      <alignment horizontal="left" vertical="center"/>
    </xf>
    <xf numFmtId="0" fontId="5" fillId="3" borderId="0" xfId="0" applyFont="1" applyFill="1" applyBorder="1"/>
    <xf numFmtId="0" fontId="10" fillId="0" borderId="1" xfId="0" applyFont="1" applyFill="1" applyBorder="1" applyAlignment="1">
      <alignment horizontal="left" inden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38" fontId="12" fillId="2" borderId="1" xfId="0" applyNumberFormat="1" applyFont="1" applyFill="1" applyBorder="1" applyAlignment="1">
      <alignment horizontal="right"/>
    </xf>
    <xf numFmtId="38" fontId="4" fillId="3" borderId="0" xfId="0" applyNumberFormat="1" applyFont="1" applyFill="1" applyBorder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38" fontId="12" fillId="3" borderId="1" xfId="0" applyNumberFormat="1" applyFont="1" applyFill="1" applyBorder="1" applyAlignment="1" applyProtection="1">
      <alignment horizontal="right"/>
      <protection locked="0"/>
    </xf>
    <xf numFmtId="0" fontId="4" fillId="4" borderId="0" xfId="0" applyFont="1" applyFill="1" applyBorder="1"/>
    <xf numFmtId="38" fontId="12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 indent="1"/>
    </xf>
    <xf numFmtId="38" fontId="12" fillId="0" borderId="1" xfId="0" applyNumberFormat="1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/>
    <xf numFmtId="38" fontId="12" fillId="0" borderId="0" xfId="0" applyNumberFormat="1" applyFont="1" applyFill="1" applyBorder="1" applyAlignment="1">
      <alignment horizontal="right"/>
    </xf>
    <xf numFmtId="0" fontId="4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18" fillId="0" borderId="0" xfId="0" applyFont="1" applyFill="1"/>
    <xf numFmtId="0" fontId="7" fillId="0" borderId="1" xfId="3" applyFont="1" applyFill="1" applyBorder="1" applyAlignment="1" applyProtection="1">
      <alignment horizontal="center"/>
    </xf>
    <xf numFmtId="0" fontId="20" fillId="0" borderId="1" xfId="0" applyFont="1" applyFill="1" applyBorder="1" applyAlignment="1">
      <alignment horizontal="center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6" fillId="0" borderId="4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6" fillId="0" borderId="1" xfId="0" applyFont="1" applyBorder="1" applyAlignment="1">
      <alignment horizontal="left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10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/>
    </xf>
    <xf numFmtId="0" fontId="3" fillId="0" borderId="6" xfId="0" applyFont="1" applyFill="1" applyBorder="1" applyAlignment="1" applyProtection="1">
      <alignment horizontal="left" indent="1"/>
      <protection locked="0"/>
    </xf>
    <xf numFmtId="0" fontId="21" fillId="0" borderId="0" xfId="0" applyFont="1"/>
    <xf numFmtId="0" fontId="22" fillId="0" borderId="0" xfId="0" applyFont="1" applyBorder="1"/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/>
    <xf numFmtId="0" fontId="3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right"/>
    </xf>
    <xf numFmtId="0" fontId="0" fillId="0" borderId="1" xfId="0" applyBorder="1"/>
    <xf numFmtId="0" fontId="2" fillId="0" borderId="1" xfId="4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10" fontId="0" fillId="0" borderId="1" xfId="2" applyNumberFormat="1" applyFont="1" applyFill="1" applyBorder="1"/>
    <xf numFmtId="10" fontId="23" fillId="0" borderId="1" xfId="2" applyNumberFormat="1" applyFont="1" applyFill="1" applyBorder="1"/>
    <xf numFmtId="0" fontId="2" fillId="0" borderId="1" xfId="0" applyFont="1" applyBorder="1" applyAlignment="1">
      <alignment wrapText="1"/>
    </xf>
    <xf numFmtId="167" fontId="0" fillId="0" borderId="1" xfId="1" applyNumberFormat="1" applyFont="1" applyFill="1" applyBorder="1"/>
    <xf numFmtId="0" fontId="3" fillId="0" borderId="1" xfId="0" applyFont="1" applyFill="1" applyBorder="1" applyAlignment="1">
      <alignment wrapText="1"/>
    </xf>
    <xf numFmtId="0" fontId="0" fillId="0" borderId="0" xfId="0" applyFill="1" applyBorder="1"/>
    <xf numFmtId="166" fontId="0" fillId="0" borderId="0" xfId="0" applyNumberFormat="1"/>
    <xf numFmtId="166" fontId="0" fillId="0" borderId="0" xfId="1" applyNumberFormat="1" applyFont="1" applyFill="1"/>
    <xf numFmtId="167" fontId="0" fillId="0" borderId="0" xfId="1" applyNumberFormat="1" applyFont="1" applyFill="1"/>
    <xf numFmtId="167" fontId="0" fillId="0" borderId="0" xfId="1" applyNumberFormat="1" applyFont="1"/>
    <xf numFmtId="0" fontId="0" fillId="0" borderId="1" xfId="0" applyFill="1" applyBorder="1"/>
    <xf numFmtId="0" fontId="0" fillId="0" borderId="0" xfId="0" applyBorder="1"/>
    <xf numFmtId="0" fontId="3" fillId="0" borderId="0" xfId="0" applyFont="1" applyBorder="1" applyAlignment="1">
      <alignment wrapText="1"/>
    </xf>
    <xf numFmtId="166" fontId="0" fillId="0" borderId="0" xfId="1" applyNumberFormat="1" applyFont="1" applyBorder="1"/>
    <xf numFmtId="10" fontId="0" fillId="0" borderId="0" xfId="2" applyNumberFormat="1" applyFont="1" applyBorder="1"/>
    <xf numFmtId="167" fontId="0" fillId="0" borderId="0" xfId="1" applyNumberFormat="1" applyFont="1" applyBorder="1"/>
    <xf numFmtId="167" fontId="0" fillId="0" borderId="0" xfId="0" applyNumberFormat="1" applyBorder="1"/>
    <xf numFmtId="0" fontId="14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3" fillId="0" borderId="10" xfId="0" applyFont="1" applyBorder="1" applyAlignment="1">
      <alignment wrapText="1"/>
    </xf>
    <xf numFmtId="0" fontId="3" fillId="0" borderId="10" xfId="0" applyFont="1" applyBorder="1" applyAlignment="1"/>
    <xf numFmtId="168" fontId="0" fillId="0" borderId="0" xfId="0" applyNumberFormat="1"/>
    <xf numFmtId="9" fontId="3" fillId="0" borderId="1" xfId="2" applyNumberFormat="1" applyFont="1" applyBorder="1" applyAlignment="1">
      <alignment horizontal="right" wrapText="1"/>
    </xf>
    <xf numFmtId="9" fontId="3" fillId="0" borderId="1" xfId="2" applyFont="1" applyBorder="1" applyAlignment="1">
      <alignment horizontal="right" wrapText="1"/>
    </xf>
    <xf numFmtId="169" fontId="0" fillId="0" borderId="0" xfId="1" applyNumberFormat="1" applyFont="1"/>
    <xf numFmtId="0" fontId="0" fillId="0" borderId="1" xfId="0" applyBorder="1" applyAlignment="1">
      <alignment vertical="center"/>
    </xf>
    <xf numFmtId="167" fontId="0" fillId="0" borderId="0" xfId="0" applyNumberFormat="1" applyFill="1"/>
    <xf numFmtId="167" fontId="0" fillId="0" borderId="0" xfId="0" applyNumberFormat="1"/>
    <xf numFmtId="167" fontId="9" fillId="0" borderId="0" xfId="0" applyNumberFormat="1" applyFont="1"/>
    <xf numFmtId="170" fontId="0" fillId="0" borderId="0" xfId="1" applyNumberFormat="1" applyFont="1" applyFill="1"/>
    <xf numFmtId="169" fontId="0" fillId="0" borderId="0" xfId="1" applyNumberFormat="1" applyFont="1" applyFill="1"/>
    <xf numFmtId="10" fontId="3" fillId="0" borderId="1" xfId="2" applyNumberFormat="1" applyFont="1" applyFill="1" applyBorder="1" applyAlignment="1">
      <alignment horizontal="right" wrapText="1"/>
    </xf>
    <xf numFmtId="170" fontId="0" fillId="0" borderId="0" xfId="0" applyNumberFormat="1" applyFill="1"/>
    <xf numFmtId="43" fontId="0" fillId="0" borderId="0" xfId="0" applyNumberFormat="1" applyFill="1"/>
    <xf numFmtId="10" fontId="0" fillId="0" borderId="1" xfId="0" applyNumberFormat="1" applyFill="1" applyBorder="1"/>
    <xf numFmtId="0" fontId="3" fillId="0" borderId="1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9" fillId="0" borderId="1" xfId="0" applyFont="1" applyBorder="1" applyAlignment="1">
      <alignment horizontal="center"/>
    </xf>
    <xf numFmtId="0" fontId="14" fillId="0" borderId="0" xfId="0" applyFont="1" applyFill="1" applyAlignment="1"/>
    <xf numFmtId="0" fontId="0" fillId="0" borderId="0" xfId="0" applyAlignment="1"/>
    <xf numFmtId="0" fontId="8" fillId="0" borderId="1" xfId="0" applyFont="1" applyFill="1" applyBorder="1" applyAlignment="1" applyProtection="1">
      <alignment horizontal="center" wrapText="1"/>
    </xf>
    <xf numFmtId="0" fontId="9" fillId="0" borderId="1" xfId="0" applyFont="1" applyBorder="1" applyAlignment="1">
      <alignment horizont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0" fillId="0" borderId="10" xfId="0" applyBorder="1" applyAlignment="1"/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1" xfId="0" applyFont="1" applyBorder="1" applyAlignment="1">
      <alignment wrapText="1"/>
    </xf>
    <xf numFmtId="0" fontId="6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</cellXfs>
  <cellStyles count="5">
    <cellStyle name="Comma" xfId="1" builtinId="3"/>
    <cellStyle name="Hyperlink" xfId="3" builtinId="8"/>
    <cellStyle name="Normal" xfId="0" builtinId="0"/>
    <cellStyle name="Normal_Casestdy draft" xfId="4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5"/>
  <sheetViews>
    <sheetView tabSelected="1" workbookViewId="0">
      <selection activeCell="B43" sqref="B43:B45"/>
    </sheetView>
  </sheetViews>
  <sheetFormatPr defaultRowHeight="13.5"/>
  <cols>
    <col min="1" max="1" width="5.7109375" style="3" customWidth="1"/>
    <col min="2" max="2" width="45.140625" style="3" customWidth="1"/>
    <col min="3" max="5" width="11.85546875" style="3" customWidth="1"/>
    <col min="6" max="8" width="14.7109375" style="3" customWidth="1"/>
    <col min="9" max="10" width="9.140625" style="3"/>
    <col min="11" max="11" width="9.28515625" style="3" bestFit="1" customWidth="1"/>
    <col min="12" max="16384" width="9.140625" style="3"/>
  </cols>
  <sheetData>
    <row r="1" spans="1:26" ht="15">
      <c r="D1" s="129" t="s">
        <v>97</v>
      </c>
      <c r="E1" s="130"/>
      <c r="F1" s="130"/>
      <c r="G1" s="130"/>
      <c r="H1" s="130"/>
    </row>
    <row r="2" spans="1:26">
      <c r="A2" s="74" t="s">
        <v>30</v>
      </c>
      <c r="B2" s="1" t="s">
        <v>35</v>
      </c>
      <c r="C2" s="2"/>
      <c r="D2" s="2"/>
      <c r="E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74" t="s">
        <v>34</v>
      </c>
      <c r="B3" s="4">
        <v>42004</v>
      </c>
      <c r="C3" s="2"/>
      <c r="D3" s="2"/>
      <c r="E3" s="1"/>
      <c r="F3" s="2"/>
      <c r="G3" s="2"/>
      <c r="H3" s="5" t="s">
        <v>93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>
      <c r="A4" s="6"/>
      <c r="B4" s="124" t="s">
        <v>52</v>
      </c>
      <c r="F4" s="2"/>
      <c r="G4" s="2"/>
      <c r="H4" s="7" t="s">
        <v>94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 thickBot="1">
      <c r="A5" s="8"/>
      <c r="B5" s="9"/>
      <c r="C5" s="126" t="s">
        <v>28</v>
      </c>
      <c r="D5" s="126"/>
      <c r="E5" s="126"/>
      <c r="F5" s="127" t="s">
        <v>54</v>
      </c>
      <c r="G5" s="128"/>
      <c r="H5" s="12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.5" thickBot="1">
      <c r="A6" s="10" t="s">
        <v>0</v>
      </c>
      <c r="B6" s="11" t="s">
        <v>53</v>
      </c>
      <c r="C6" s="12" t="s">
        <v>55</v>
      </c>
      <c r="D6" s="12" t="s">
        <v>56</v>
      </c>
      <c r="E6" s="12" t="s">
        <v>57</v>
      </c>
      <c r="F6" s="12" t="s">
        <v>55</v>
      </c>
      <c r="G6" s="12" t="s">
        <v>56</v>
      </c>
      <c r="H6" s="12" t="s">
        <v>57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10">
        <v>1</v>
      </c>
      <c r="B7" s="13" t="s">
        <v>58</v>
      </c>
      <c r="C7" s="14">
        <v>6240090.6500000004</v>
      </c>
      <c r="D7" s="14">
        <v>8959712.5698000006</v>
      </c>
      <c r="E7" s="14">
        <f>C7+D7</f>
        <v>15199803.219800001</v>
      </c>
      <c r="F7" s="14">
        <v>7132773.2999999998</v>
      </c>
      <c r="G7" s="14">
        <v>6389358.5164000001</v>
      </c>
      <c r="H7" s="14">
        <f>F7+G7</f>
        <v>13522131.816399999</v>
      </c>
      <c r="I7" s="2"/>
      <c r="J7" s="15"/>
      <c r="K7" s="15"/>
      <c r="L7" s="1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10">
        <v>2</v>
      </c>
      <c r="B8" s="13" t="s">
        <v>59</v>
      </c>
      <c r="C8" s="14">
        <v>4211987.84</v>
      </c>
      <c r="D8" s="14">
        <v>9404633.527999999</v>
      </c>
      <c r="E8" s="14">
        <f t="shared" ref="E8:E20" si="0">C8+D8</f>
        <v>13616621.367999999</v>
      </c>
      <c r="F8" s="14">
        <v>4584805.6900000004</v>
      </c>
      <c r="G8" s="14">
        <v>13161208.513</v>
      </c>
      <c r="H8" s="14">
        <f t="shared" ref="H8:H20" si="1">F8+G8</f>
        <v>17746014.203000002</v>
      </c>
      <c r="I8" s="2"/>
      <c r="J8" s="15"/>
      <c r="K8" s="15"/>
      <c r="L8" s="1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10">
        <v>3</v>
      </c>
      <c r="B9" s="13" t="s">
        <v>60</v>
      </c>
      <c r="C9" s="14">
        <v>1319292.51</v>
      </c>
      <c r="D9" s="14">
        <v>5407597.9990000008</v>
      </c>
      <c r="E9" s="14">
        <f t="shared" si="0"/>
        <v>6726890.5090000005</v>
      </c>
      <c r="F9" s="14">
        <v>3898976.16</v>
      </c>
      <c r="G9" s="14">
        <v>2716432.8336000005</v>
      </c>
      <c r="H9" s="14">
        <f t="shared" si="1"/>
        <v>6615408.9936000006</v>
      </c>
      <c r="I9" s="2"/>
      <c r="J9" s="15"/>
      <c r="K9" s="15"/>
      <c r="L9" s="15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10">
        <v>4</v>
      </c>
      <c r="B10" s="13" t="s">
        <v>61</v>
      </c>
      <c r="C10" s="14">
        <v>0</v>
      </c>
      <c r="D10" s="14">
        <v>0</v>
      </c>
      <c r="E10" s="14">
        <f t="shared" si="0"/>
        <v>0</v>
      </c>
      <c r="F10" s="14">
        <v>0</v>
      </c>
      <c r="G10" s="14">
        <v>0</v>
      </c>
      <c r="H10" s="14">
        <f t="shared" si="1"/>
        <v>0</v>
      </c>
      <c r="I10" s="2"/>
      <c r="J10" s="15"/>
      <c r="K10" s="15"/>
      <c r="L10" s="15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10">
        <v>5</v>
      </c>
      <c r="B11" s="13" t="s">
        <v>62</v>
      </c>
      <c r="C11" s="14">
        <v>0</v>
      </c>
      <c r="D11" s="14">
        <v>0</v>
      </c>
      <c r="E11" s="14">
        <f t="shared" si="0"/>
        <v>0</v>
      </c>
      <c r="F11" s="14">
        <v>0</v>
      </c>
      <c r="G11" s="14">
        <v>0</v>
      </c>
      <c r="H11" s="14">
        <f t="shared" si="1"/>
        <v>0</v>
      </c>
      <c r="I11" s="2"/>
      <c r="J11" s="15"/>
      <c r="K11" s="15"/>
      <c r="L11" s="1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10">
        <v>6.1</v>
      </c>
      <c r="B12" s="16" t="s">
        <v>63</v>
      </c>
      <c r="C12" s="14">
        <v>244531479.68000001</v>
      </c>
      <c r="D12" s="14">
        <v>160965433.0544</v>
      </c>
      <c r="E12" s="14">
        <f t="shared" si="0"/>
        <v>405496912.73440003</v>
      </c>
      <c r="F12" s="14">
        <v>140892888.77000001</v>
      </c>
      <c r="G12" s="14">
        <v>144029520.41249999</v>
      </c>
      <c r="H12" s="14">
        <f t="shared" si="1"/>
        <v>284922409.1825</v>
      </c>
      <c r="I12" s="2"/>
      <c r="J12" s="15"/>
      <c r="K12" s="15"/>
      <c r="L12" s="15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10">
        <v>6.2</v>
      </c>
      <c r="B13" s="16" t="s">
        <v>64</v>
      </c>
      <c r="C13" s="14">
        <v>-8253476.46</v>
      </c>
      <c r="D13" s="14">
        <v>-7331326.4300000006</v>
      </c>
      <c r="E13" s="14">
        <f t="shared" si="0"/>
        <v>-15584802.890000001</v>
      </c>
      <c r="F13" s="14">
        <v>-4410956.66</v>
      </c>
      <c r="G13" s="14">
        <v>-6239064.6799999997</v>
      </c>
      <c r="H13" s="14">
        <f t="shared" si="1"/>
        <v>-10650021.34</v>
      </c>
      <c r="I13" s="2"/>
      <c r="J13" s="15"/>
      <c r="K13" s="15"/>
      <c r="L13" s="15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10">
        <v>6</v>
      </c>
      <c r="B14" s="13" t="s">
        <v>65</v>
      </c>
      <c r="C14" s="14">
        <f>C12+C13</f>
        <v>236278003.22</v>
      </c>
      <c r="D14" s="14">
        <f>D12+D13</f>
        <v>153634106.62439999</v>
      </c>
      <c r="E14" s="14">
        <f t="shared" si="0"/>
        <v>389912109.84439999</v>
      </c>
      <c r="F14" s="14">
        <f>F12+F13</f>
        <v>136481932.11000001</v>
      </c>
      <c r="G14" s="14">
        <f>G12+G13</f>
        <v>137790455.73249999</v>
      </c>
      <c r="H14" s="14">
        <f t="shared" si="1"/>
        <v>274272387.84249997</v>
      </c>
      <c r="I14" s="2"/>
      <c r="J14" s="15"/>
      <c r="K14" s="15"/>
      <c r="L14" s="15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10">
        <v>7</v>
      </c>
      <c r="B15" s="13" t="s">
        <v>66</v>
      </c>
      <c r="C15" s="14">
        <v>5807660.1200000001</v>
      </c>
      <c r="D15" s="14">
        <v>1499495.7632000002</v>
      </c>
      <c r="E15" s="14">
        <f t="shared" si="0"/>
        <v>7307155.8832</v>
      </c>
      <c r="F15" s="14">
        <v>4064702.31</v>
      </c>
      <c r="G15" s="14">
        <v>1982197.2068999999</v>
      </c>
      <c r="H15" s="14">
        <f t="shared" si="1"/>
        <v>6046899.5169000002</v>
      </c>
      <c r="I15" s="2"/>
      <c r="J15" s="15"/>
      <c r="K15" s="15"/>
      <c r="L15" s="15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10">
        <v>8</v>
      </c>
      <c r="B16" s="13" t="s">
        <v>67</v>
      </c>
      <c r="C16" s="14">
        <v>2025331</v>
      </c>
      <c r="D16" s="14">
        <v>0</v>
      </c>
      <c r="E16" s="14">
        <f t="shared" si="0"/>
        <v>2025331</v>
      </c>
      <c r="F16" s="14">
        <v>1546538.54</v>
      </c>
      <c r="G16" s="14">
        <v>0</v>
      </c>
      <c r="H16" s="14">
        <f>F16</f>
        <v>1546538.54</v>
      </c>
      <c r="I16" s="2"/>
      <c r="J16" s="15"/>
      <c r="K16" s="15"/>
      <c r="L16" s="15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10">
        <v>9</v>
      </c>
      <c r="B17" s="13" t="s">
        <v>68</v>
      </c>
      <c r="C17" s="14">
        <v>114000</v>
      </c>
      <c r="D17" s="14">
        <v>0</v>
      </c>
      <c r="E17" s="14">
        <f t="shared" si="0"/>
        <v>114000</v>
      </c>
      <c r="F17" s="14">
        <v>114000</v>
      </c>
      <c r="G17" s="14">
        <v>0</v>
      </c>
      <c r="H17" s="14">
        <f t="shared" si="1"/>
        <v>114000</v>
      </c>
      <c r="I17" s="2"/>
      <c r="J17" s="15"/>
      <c r="K17" s="15"/>
      <c r="L17" s="15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10">
        <v>10</v>
      </c>
      <c r="B18" s="13" t="s">
        <v>69</v>
      </c>
      <c r="C18" s="14">
        <v>20190667.41</v>
      </c>
      <c r="D18" s="14">
        <v>0</v>
      </c>
      <c r="E18" s="14">
        <f t="shared" si="0"/>
        <v>20190667.41</v>
      </c>
      <c r="F18" s="14">
        <v>21415556.579999998</v>
      </c>
      <c r="G18" s="14">
        <v>0</v>
      </c>
      <c r="H18" s="14">
        <f t="shared" si="1"/>
        <v>21415556.579999998</v>
      </c>
      <c r="I18" s="2"/>
      <c r="J18" s="15"/>
      <c r="K18" s="15"/>
      <c r="L18" s="15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10">
        <v>11</v>
      </c>
      <c r="B19" s="13" t="s">
        <v>70</v>
      </c>
      <c r="C19" s="14">
        <v>2642991.19</v>
      </c>
      <c r="D19" s="14">
        <v>572238.87800000003</v>
      </c>
      <c r="E19" s="14">
        <f t="shared" si="0"/>
        <v>3215230.068</v>
      </c>
      <c r="F19" s="14">
        <v>2016650.1699999997</v>
      </c>
      <c r="G19" s="14">
        <v>1078957.8752000001</v>
      </c>
      <c r="H19" s="14">
        <f t="shared" si="1"/>
        <v>3095608.0451999996</v>
      </c>
      <c r="I19" s="2"/>
      <c r="J19" s="15"/>
      <c r="K19" s="15"/>
      <c r="L19" s="1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thickBot="1">
      <c r="A20" s="10">
        <v>12</v>
      </c>
      <c r="B20" s="17" t="s">
        <v>71</v>
      </c>
      <c r="C20" s="18">
        <f>SUM(C7:C11)+SUM(C14:C19)</f>
        <v>278830023.94</v>
      </c>
      <c r="D20" s="18">
        <f>SUM(D7:D11)+SUM(D14:D19)</f>
        <v>179477785.3624</v>
      </c>
      <c r="E20" s="14">
        <f t="shared" si="0"/>
        <v>458307809.30239999</v>
      </c>
      <c r="F20" s="18">
        <f>SUM(F7:F11)+SUM(F14:F19)</f>
        <v>181255934.86000001</v>
      </c>
      <c r="G20" s="18">
        <f>SUM(G7:G11)+SUM(G14:G19)</f>
        <v>163118610.6776</v>
      </c>
      <c r="H20" s="14">
        <f t="shared" si="1"/>
        <v>344374545.53760004</v>
      </c>
      <c r="I20" s="2"/>
      <c r="J20" s="15"/>
      <c r="K20" s="15"/>
      <c r="L20" s="15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thickBot="1">
      <c r="A21" s="10"/>
      <c r="B21" s="11" t="s">
        <v>72</v>
      </c>
      <c r="C21" s="19"/>
      <c r="D21" s="19"/>
      <c r="E21" s="19"/>
      <c r="F21" s="19"/>
      <c r="G21" s="19"/>
      <c r="H21" s="19"/>
      <c r="I21" s="2"/>
      <c r="J21" s="15"/>
      <c r="K21" s="15"/>
      <c r="L21" s="15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10">
        <v>13</v>
      </c>
      <c r="B22" s="20" t="s">
        <v>73</v>
      </c>
      <c r="C22" s="14">
        <v>38000000</v>
      </c>
      <c r="D22" s="14">
        <v>53577570.970199995</v>
      </c>
      <c r="E22" s="14">
        <f>C22+D22</f>
        <v>91577570.970200002</v>
      </c>
      <c r="F22" s="14">
        <v>3370114.97</v>
      </c>
      <c r="G22" s="14">
        <v>2850720</v>
      </c>
      <c r="H22" s="14">
        <f>F22+G22</f>
        <v>6220834.9700000007</v>
      </c>
      <c r="I22" s="2"/>
      <c r="J22" s="15"/>
      <c r="K22" s="15"/>
      <c r="L22" s="15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10">
        <v>14</v>
      </c>
      <c r="B23" s="13" t="s">
        <v>74</v>
      </c>
      <c r="C23" s="14">
        <v>9502065.5600000005</v>
      </c>
      <c r="D23" s="14">
        <v>2803023.6731000002</v>
      </c>
      <c r="E23" s="14">
        <f t="shared" ref="E23:E31" si="2">C23+D23</f>
        <v>12305089.233100001</v>
      </c>
      <c r="F23" s="14">
        <v>9177683.2300000004</v>
      </c>
      <c r="G23" s="14">
        <v>2738747.9626999996</v>
      </c>
      <c r="H23" s="14">
        <f t="shared" ref="H23:H31" si="3">F23+G23</f>
        <v>11916431.1927</v>
      </c>
      <c r="I23" s="2"/>
      <c r="J23" s="15"/>
      <c r="K23" s="15"/>
      <c r="L23" s="1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10">
        <v>15</v>
      </c>
      <c r="B24" s="13" t="s">
        <v>75</v>
      </c>
      <c r="C24" s="14">
        <v>3808795.61</v>
      </c>
      <c r="D24" s="14">
        <v>9250866.6782000009</v>
      </c>
      <c r="E24" s="14">
        <f t="shared" si="2"/>
        <v>13059662.2882</v>
      </c>
      <c r="F24" s="14">
        <v>2083065.57</v>
      </c>
      <c r="G24" s="14">
        <v>4968738.5557000004</v>
      </c>
      <c r="H24" s="14">
        <f t="shared" si="3"/>
        <v>7051804.1257000007</v>
      </c>
      <c r="I24" s="2"/>
      <c r="J24" s="15"/>
      <c r="K24" s="15"/>
      <c r="L24" s="15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10">
        <v>16</v>
      </c>
      <c r="B25" s="13" t="s">
        <v>76</v>
      </c>
      <c r="C25" s="14">
        <v>27137308.210000001</v>
      </c>
      <c r="D25" s="14">
        <v>19255307.512300003</v>
      </c>
      <c r="E25" s="14">
        <f t="shared" si="2"/>
        <v>46392615.722300008</v>
      </c>
      <c r="F25" s="14">
        <v>35825728.549999997</v>
      </c>
      <c r="G25" s="14">
        <v>15396662.606600001</v>
      </c>
      <c r="H25" s="14">
        <f t="shared" si="3"/>
        <v>51222391.156599998</v>
      </c>
      <c r="I25" s="2"/>
      <c r="J25" s="15"/>
      <c r="K25" s="15"/>
      <c r="L25" s="15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10">
        <v>17</v>
      </c>
      <c r="B26" s="13" t="s">
        <v>77</v>
      </c>
      <c r="C26" s="14">
        <v>0</v>
      </c>
      <c r="D26" s="14">
        <v>0</v>
      </c>
      <c r="E26" s="14">
        <f t="shared" si="2"/>
        <v>0</v>
      </c>
      <c r="F26" s="14">
        <v>0</v>
      </c>
      <c r="G26" s="14">
        <v>0</v>
      </c>
      <c r="H26" s="14">
        <f t="shared" si="3"/>
        <v>0</v>
      </c>
      <c r="I26" s="2"/>
      <c r="J26" s="15"/>
      <c r="K26" s="15"/>
      <c r="L26" s="15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10">
        <v>18</v>
      </c>
      <c r="B27" s="13" t="s">
        <v>78</v>
      </c>
      <c r="C27" s="14">
        <v>87523881.719999999</v>
      </c>
      <c r="D27" s="14">
        <v>100608840</v>
      </c>
      <c r="E27" s="14">
        <f t="shared" si="2"/>
        <v>188132721.72</v>
      </c>
      <c r="F27" s="14">
        <v>62413483.400000006</v>
      </c>
      <c r="G27" s="14">
        <v>139067200</v>
      </c>
      <c r="H27" s="14">
        <f t="shared" si="3"/>
        <v>201480683.40000001</v>
      </c>
      <c r="I27" s="2"/>
      <c r="J27" s="15"/>
      <c r="K27" s="15"/>
      <c r="L27" s="15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10">
        <v>19</v>
      </c>
      <c r="B28" s="13" t="s">
        <v>79</v>
      </c>
      <c r="C28" s="14">
        <v>2827136.38</v>
      </c>
      <c r="D28" s="14">
        <v>2047598.5146000001</v>
      </c>
      <c r="E28" s="14">
        <f t="shared" si="2"/>
        <v>4874734.8946000002</v>
      </c>
      <c r="F28" s="14">
        <v>1808418.21</v>
      </c>
      <c r="G28" s="14">
        <v>2938779.2681</v>
      </c>
      <c r="H28" s="14">
        <f t="shared" si="3"/>
        <v>4747197.4780999999</v>
      </c>
      <c r="I28" s="2"/>
      <c r="J28" s="15"/>
      <c r="K28" s="15"/>
      <c r="L28" s="15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10">
        <v>20</v>
      </c>
      <c r="B29" s="13" t="s">
        <v>80</v>
      </c>
      <c r="C29" s="14">
        <v>3151432.72</v>
      </c>
      <c r="D29" s="14">
        <v>78272.906600000002</v>
      </c>
      <c r="E29" s="14">
        <f t="shared" si="2"/>
        <v>3229705.6266000001</v>
      </c>
      <c r="F29" s="14">
        <v>5103189.2699999996</v>
      </c>
      <c r="G29" s="14">
        <v>84180.397500000006</v>
      </c>
      <c r="H29" s="14">
        <f t="shared" si="3"/>
        <v>5187369.6674999995</v>
      </c>
      <c r="I29" s="2"/>
      <c r="J29" s="15"/>
      <c r="K29" s="15"/>
      <c r="L29" s="15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10">
        <v>21</v>
      </c>
      <c r="B30" s="13" t="s">
        <v>81</v>
      </c>
      <c r="C30" s="14">
        <v>11000250</v>
      </c>
      <c r="D30" s="14">
        <v>0</v>
      </c>
      <c r="E30" s="14">
        <f t="shared" si="2"/>
        <v>11000250</v>
      </c>
      <c r="F30" s="14">
        <v>5000000</v>
      </c>
      <c r="G30" s="14">
        <v>0</v>
      </c>
      <c r="H30" s="14">
        <f t="shared" si="3"/>
        <v>5000000</v>
      </c>
      <c r="I30" s="2"/>
      <c r="J30" s="15"/>
      <c r="K30" s="15"/>
      <c r="L30" s="15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thickBot="1">
      <c r="A31" s="10">
        <v>22</v>
      </c>
      <c r="B31" s="17" t="s">
        <v>82</v>
      </c>
      <c r="C31" s="14">
        <f>SUM(C22:C30)</f>
        <v>182950870.19999999</v>
      </c>
      <c r="D31" s="14">
        <f>SUM(D22:D30)</f>
        <v>187621480.25500003</v>
      </c>
      <c r="E31" s="14">
        <f t="shared" si="2"/>
        <v>370572350.45500004</v>
      </c>
      <c r="F31" s="14">
        <f>SUM(F22:F30)</f>
        <v>124781683.19999999</v>
      </c>
      <c r="G31" s="14">
        <f>SUM(G22:G30)</f>
        <v>168045028.7906</v>
      </c>
      <c r="H31" s="14">
        <f t="shared" si="3"/>
        <v>292826711.99059999</v>
      </c>
      <c r="I31" s="2"/>
      <c r="J31" s="15"/>
      <c r="K31" s="15"/>
      <c r="L31" s="1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.5" thickBot="1">
      <c r="A32" s="10"/>
      <c r="B32" s="11" t="s">
        <v>83</v>
      </c>
      <c r="C32" s="19"/>
      <c r="D32" s="19"/>
      <c r="E32" s="19"/>
      <c r="F32" s="19"/>
      <c r="G32" s="19"/>
      <c r="H32" s="19"/>
      <c r="I32" s="2"/>
      <c r="J32" s="15"/>
      <c r="K32" s="15"/>
      <c r="L32" s="15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58">
      <c r="A33" s="10">
        <v>23</v>
      </c>
      <c r="B33" s="20" t="s">
        <v>84</v>
      </c>
      <c r="C33" s="14">
        <v>46364495.25</v>
      </c>
      <c r="D33" s="21" t="s">
        <v>1</v>
      </c>
      <c r="E33" s="14">
        <f>C33</f>
        <v>46364495.25</v>
      </c>
      <c r="F33" s="14">
        <v>30739495.25</v>
      </c>
      <c r="G33" s="21" t="s">
        <v>1</v>
      </c>
      <c r="H33" s="14">
        <f>F33</f>
        <v>30739495.25</v>
      </c>
      <c r="I33" s="2"/>
      <c r="J33" s="15"/>
      <c r="K33" s="15"/>
      <c r="L33" s="15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58" ht="18" customHeight="1">
      <c r="A34" s="10">
        <v>24</v>
      </c>
      <c r="B34" s="13" t="s">
        <v>85</v>
      </c>
      <c r="C34" s="14">
        <v>3000000</v>
      </c>
      <c r="D34" s="21" t="s">
        <v>1</v>
      </c>
      <c r="E34" s="14">
        <f t="shared" ref="E34:E40" si="4">C34</f>
        <v>3000000</v>
      </c>
      <c r="F34" s="14">
        <v>3000000</v>
      </c>
      <c r="G34" s="21" t="s">
        <v>1</v>
      </c>
      <c r="H34" s="14">
        <f t="shared" ref="H34:H40" si="5">F34</f>
        <v>3000000</v>
      </c>
      <c r="I34" s="2"/>
      <c r="J34" s="15"/>
      <c r="K34" s="15"/>
      <c r="L34" s="15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58" ht="18" customHeight="1">
      <c r="A35" s="10">
        <v>25</v>
      </c>
      <c r="B35" s="16" t="s">
        <v>86</v>
      </c>
      <c r="C35" s="14">
        <v>0</v>
      </c>
      <c r="D35" s="21" t="s">
        <v>1</v>
      </c>
      <c r="E35" s="14">
        <f t="shared" si="4"/>
        <v>0</v>
      </c>
      <c r="F35" s="14">
        <v>0</v>
      </c>
      <c r="G35" s="21" t="s">
        <v>1</v>
      </c>
      <c r="H35" s="14">
        <f t="shared" si="5"/>
        <v>0</v>
      </c>
      <c r="I35" s="2"/>
      <c r="J35" s="15"/>
      <c r="K35" s="15"/>
      <c r="L35" s="15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58" ht="18" customHeight="1">
      <c r="A36" s="10">
        <v>26</v>
      </c>
      <c r="B36" s="13" t="s">
        <v>87</v>
      </c>
      <c r="C36" s="14">
        <v>11165174.029999999</v>
      </c>
      <c r="D36" s="21" t="s">
        <v>1</v>
      </c>
      <c r="E36" s="14">
        <f t="shared" si="4"/>
        <v>11165174.029999999</v>
      </c>
      <c r="F36" s="14">
        <v>1790174.03</v>
      </c>
      <c r="G36" s="21" t="s">
        <v>1</v>
      </c>
      <c r="H36" s="14">
        <f t="shared" si="5"/>
        <v>1790174.03</v>
      </c>
      <c r="I36" s="2"/>
      <c r="J36" s="15"/>
      <c r="K36" s="15"/>
      <c r="L36" s="15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58" ht="18" customHeight="1">
      <c r="A37" s="10">
        <v>27</v>
      </c>
      <c r="B37" s="13" t="s">
        <v>88</v>
      </c>
      <c r="C37" s="14">
        <v>0</v>
      </c>
      <c r="D37" s="21" t="s">
        <v>1</v>
      </c>
      <c r="E37" s="14">
        <f t="shared" si="4"/>
        <v>0</v>
      </c>
      <c r="F37" s="14">
        <v>0</v>
      </c>
      <c r="G37" s="21" t="s">
        <v>1</v>
      </c>
      <c r="H37" s="14">
        <f t="shared" si="5"/>
        <v>0</v>
      </c>
      <c r="I37" s="2"/>
      <c r="J37" s="15"/>
      <c r="K37" s="15"/>
      <c r="L37" s="15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58" ht="18" customHeight="1">
      <c r="A38" s="10">
        <v>28</v>
      </c>
      <c r="B38" s="13" t="s">
        <v>89</v>
      </c>
      <c r="C38" s="14">
        <v>26518583.219999999</v>
      </c>
      <c r="D38" s="21" t="s">
        <v>1</v>
      </c>
      <c r="E38" s="14">
        <f t="shared" si="4"/>
        <v>26518583.219999999</v>
      </c>
      <c r="F38" s="14">
        <v>15368539.41</v>
      </c>
      <c r="G38" s="21" t="s">
        <v>1</v>
      </c>
      <c r="H38" s="14">
        <f t="shared" si="5"/>
        <v>15368539.41</v>
      </c>
      <c r="I38" s="2"/>
      <c r="J38" s="15"/>
      <c r="K38" s="15"/>
      <c r="L38" s="15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58" ht="18" customHeight="1">
      <c r="A39" s="10">
        <v>29</v>
      </c>
      <c r="B39" s="13" t="s">
        <v>90</v>
      </c>
      <c r="C39" s="14">
        <v>687206.33</v>
      </c>
      <c r="D39" s="21" t="s">
        <v>1</v>
      </c>
      <c r="E39" s="14">
        <f t="shared" si="4"/>
        <v>687206.33</v>
      </c>
      <c r="F39" s="14">
        <v>649624.86</v>
      </c>
      <c r="G39" s="21" t="s">
        <v>1</v>
      </c>
      <c r="H39" s="14">
        <f t="shared" si="5"/>
        <v>649624.86</v>
      </c>
      <c r="I39" s="2"/>
      <c r="J39" s="15"/>
      <c r="K39" s="15"/>
      <c r="L39" s="15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58" ht="18" customHeight="1" thickBot="1">
      <c r="A40" s="10">
        <v>30</v>
      </c>
      <c r="B40" s="17" t="s">
        <v>91</v>
      </c>
      <c r="C40" s="14">
        <f>SUM(C33:C39)</f>
        <v>87735458.829999998</v>
      </c>
      <c r="D40" s="21" t="s">
        <v>1</v>
      </c>
      <c r="E40" s="14">
        <f t="shared" si="4"/>
        <v>87735458.829999998</v>
      </c>
      <c r="F40" s="14">
        <f>SUM(F33:F39)</f>
        <v>51547833.549999997</v>
      </c>
      <c r="G40" s="21" t="s">
        <v>1</v>
      </c>
      <c r="H40" s="14">
        <f t="shared" si="5"/>
        <v>51547833.549999997</v>
      </c>
      <c r="J40" s="15"/>
      <c r="K40" s="15"/>
      <c r="L40" s="15"/>
      <c r="M40" s="2"/>
      <c r="N40" s="2"/>
      <c r="O40" s="2"/>
      <c r="P40" s="2"/>
    </row>
    <row r="41" spans="1:58" ht="18" customHeight="1" thickBot="1">
      <c r="A41" s="10">
        <v>31</v>
      </c>
      <c r="B41" s="22" t="s">
        <v>92</v>
      </c>
      <c r="C41" s="14">
        <f>C40+C31</f>
        <v>270686329.02999997</v>
      </c>
      <c r="D41" s="14">
        <f>D31</f>
        <v>187621480.25500003</v>
      </c>
      <c r="E41" s="14">
        <f>C41+D41</f>
        <v>458307809.28499997</v>
      </c>
      <c r="F41" s="14">
        <f>F40+F31</f>
        <v>176329516.75</v>
      </c>
      <c r="G41" s="14">
        <f>G31</f>
        <v>168045028.7906</v>
      </c>
      <c r="H41" s="14">
        <f>F41+G41</f>
        <v>344374545.5406</v>
      </c>
      <c r="J41" s="15"/>
      <c r="K41" s="15"/>
      <c r="L41" s="15"/>
      <c r="M41" s="2"/>
      <c r="N41" s="2"/>
      <c r="O41" s="2"/>
      <c r="P41" s="2"/>
    </row>
    <row r="42" spans="1:58" ht="18" customHeight="1">
      <c r="A42" s="23"/>
      <c r="B42" s="24"/>
      <c r="C42" s="25"/>
      <c r="D42" s="25"/>
      <c r="E42" s="25"/>
      <c r="F42" s="25"/>
      <c r="G42" s="25"/>
      <c r="H42" s="25"/>
      <c r="K42" s="2"/>
      <c r="L42" s="2"/>
      <c r="M42" s="2"/>
      <c r="N42" s="2"/>
      <c r="O42" s="2"/>
      <c r="P42" s="2"/>
    </row>
    <row r="43" spans="1:58" ht="20.25" customHeight="1">
      <c r="A43" s="123"/>
      <c r="B43" s="27" t="s">
        <v>95</v>
      </c>
      <c r="C43" s="2"/>
      <c r="D43" s="26"/>
      <c r="E43" s="15"/>
      <c r="F43" s="2"/>
      <c r="G43" s="2"/>
      <c r="H43" s="15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>
      <c r="A44" s="27"/>
      <c r="B44" s="27"/>
      <c r="C44" s="2"/>
      <c r="D44" s="2"/>
      <c r="E44" s="15"/>
      <c r="F44" s="2"/>
      <c r="G44" s="2"/>
      <c r="H44" s="15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>
      <c r="A45" s="123"/>
      <c r="B45" s="27" t="s">
        <v>96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1:58" ht="12" customHeight="1">
      <c r="K48" s="2"/>
      <c r="L48" s="2"/>
      <c r="M48" s="2"/>
      <c r="N48" s="2"/>
      <c r="O48" s="2"/>
      <c r="P48" s="2"/>
    </row>
    <row r="49" spans="11:16" ht="12" customHeight="1">
      <c r="K49" s="2"/>
      <c r="L49" s="2"/>
      <c r="M49" s="2"/>
      <c r="N49" s="2"/>
      <c r="O49" s="2"/>
      <c r="P49" s="2"/>
    </row>
    <row r="50" spans="11:16">
      <c r="K50" s="2"/>
      <c r="L50" s="2"/>
      <c r="M50" s="2"/>
      <c r="N50" s="2"/>
      <c r="O50" s="2"/>
      <c r="P50" s="2"/>
    </row>
    <row r="51" spans="11:16">
      <c r="K51" s="2"/>
      <c r="L51" s="2"/>
      <c r="M51" s="2"/>
      <c r="N51" s="2"/>
      <c r="O51" s="2"/>
      <c r="P51" s="2"/>
    </row>
    <row r="52" spans="11:16">
      <c r="K52" s="2"/>
      <c r="L52" s="2"/>
      <c r="M52" s="2"/>
      <c r="N52" s="2"/>
      <c r="O52" s="2"/>
      <c r="P52" s="2"/>
    </row>
    <row r="53" spans="11:16">
      <c r="K53" s="2"/>
      <c r="L53" s="2"/>
      <c r="M53" s="2"/>
      <c r="N53" s="2"/>
      <c r="O53" s="2"/>
      <c r="P53" s="2"/>
    </row>
    <row r="54" spans="11:16">
      <c r="K54" s="2"/>
      <c r="L54" s="2"/>
      <c r="M54" s="2"/>
      <c r="N54" s="2"/>
      <c r="O54" s="2"/>
      <c r="P54" s="2"/>
    </row>
    <row r="55" spans="11:16">
      <c r="K55" s="2"/>
      <c r="L55" s="2"/>
      <c r="M55" s="2"/>
      <c r="N55" s="2"/>
      <c r="O55" s="2"/>
      <c r="P55" s="2"/>
    </row>
    <row r="56" spans="11:16">
      <c r="K56" s="2"/>
      <c r="L56" s="2"/>
      <c r="M56" s="2"/>
      <c r="N56" s="2"/>
      <c r="O56" s="2"/>
      <c r="P56" s="2"/>
    </row>
    <row r="57" spans="11:16">
      <c r="K57" s="2"/>
      <c r="L57" s="2"/>
      <c r="M57" s="2"/>
      <c r="N57" s="2"/>
      <c r="O57" s="2"/>
      <c r="P57" s="2"/>
    </row>
    <row r="58" spans="11:16">
      <c r="K58" s="2"/>
      <c r="L58" s="2"/>
      <c r="M58" s="2"/>
      <c r="N58" s="2"/>
      <c r="O58" s="2"/>
      <c r="P58" s="2"/>
    </row>
    <row r="59" spans="11:16">
      <c r="K59" s="2"/>
      <c r="L59" s="2"/>
      <c r="M59" s="2"/>
      <c r="N59" s="2"/>
      <c r="O59" s="2"/>
      <c r="P59" s="2"/>
    </row>
    <row r="60" spans="11:16">
      <c r="K60" s="2"/>
      <c r="L60" s="2"/>
      <c r="M60" s="2"/>
      <c r="N60" s="2"/>
      <c r="O60" s="2"/>
      <c r="P60" s="2"/>
    </row>
    <row r="61" spans="11:16">
      <c r="K61" s="2"/>
      <c r="L61" s="2"/>
      <c r="M61" s="2"/>
      <c r="N61" s="2"/>
      <c r="O61" s="2"/>
      <c r="P61" s="2"/>
    </row>
    <row r="62" spans="11:16">
      <c r="K62" s="2"/>
      <c r="L62" s="2"/>
      <c r="M62" s="2"/>
      <c r="N62" s="2"/>
      <c r="O62" s="2"/>
      <c r="P62" s="2"/>
    </row>
    <row r="63" spans="11:16">
      <c r="K63" s="2"/>
      <c r="L63" s="2"/>
      <c r="M63" s="2"/>
      <c r="N63" s="2"/>
      <c r="O63" s="2"/>
      <c r="P63" s="2"/>
    </row>
    <row r="64" spans="11:16">
      <c r="K64" s="2"/>
      <c r="L64" s="2"/>
      <c r="M64" s="2"/>
      <c r="N64" s="2"/>
      <c r="O64" s="2"/>
      <c r="P64" s="2"/>
    </row>
    <row r="65" spans="11:16">
      <c r="K65" s="2"/>
      <c r="L65" s="2"/>
      <c r="M65" s="2"/>
      <c r="N65" s="2"/>
      <c r="O65" s="2"/>
      <c r="P65" s="2"/>
    </row>
    <row r="66" spans="11:16">
      <c r="K66" s="2"/>
      <c r="L66" s="2"/>
      <c r="M66" s="2"/>
      <c r="N66" s="2"/>
      <c r="O66" s="2"/>
      <c r="P66" s="2"/>
    </row>
    <row r="67" spans="11:16">
      <c r="K67" s="2"/>
      <c r="L67" s="2"/>
      <c r="M67" s="2"/>
      <c r="N67" s="2"/>
      <c r="O67" s="2"/>
      <c r="P67" s="2"/>
    </row>
    <row r="68" spans="11:16">
      <c r="K68" s="2"/>
    </row>
    <row r="69" spans="11:16">
      <c r="K69" s="2"/>
    </row>
    <row r="70" spans="11:16">
      <c r="K70" s="2"/>
    </row>
    <row r="71" spans="11:16">
      <c r="K71" s="2"/>
    </row>
    <row r="72" spans="11:16">
      <c r="K72" s="2"/>
    </row>
    <row r="73" spans="11:16">
      <c r="K73" s="2"/>
    </row>
    <row r="74" spans="11:16">
      <c r="K74" s="2"/>
    </row>
    <row r="75" spans="11:16">
      <c r="K75" s="2"/>
    </row>
  </sheetData>
  <mergeCells count="3">
    <mergeCell ref="C5:E5"/>
    <mergeCell ref="F5:H5"/>
    <mergeCell ref="D1:H1"/>
  </mergeCells>
  <dataValidations disablePrompts="1" count="1">
    <dataValidation type="date" operator="greaterThanOrEqual" allowBlank="1" showInputMessage="1" showErrorMessage="1" error="Date" promptTitle="Reporting Period" sqref="B3">
      <formula1>36526</formula1>
    </dataValidation>
  </dataValidations>
  <pageMargins left="0.7" right="0.7" top="0.75" bottom="0.75" header="0.3" footer="0.3"/>
  <ignoredErrors>
    <ignoredError sqref="H16:H17 E14 E20 E31" formula="1"/>
    <ignoredError sqref="C20:D20 F20:G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3"/>
  <sheetViews>
    <sheetView workbookViewId="0">
      <selection activeCell="F5" sqref="F5:H5"/>
    </sheetView>
  </sheetViews>
  <sheetFormatPr defaultRowHeight="13.5"/>
  <cols>
    <col min="1" max="1" width="5.7109375" style="28" customWidth="1"/>
    <col min="2" max="2" width="74" style="28" customWidth="1"/>
    <col min="3" max="5" width="11.28515625" style="28" customWidth="1"/>
    <col min="6" max="8" width="14.5703125" style="30" customWidth="1"/>
    <col min="9" max="79" width="9.140625" style="29"/>
    <col min="80" max="16384" width="9.140625" style="30"/>
  </cols>
  <sheetData>
    <row r="1" spans="1:79" ht="15">
      <c r="D1" s="129" t="s">
        <v>97</v>
      </c>
      <c r="E1" s="130"/>
      <c r="F1" s="130"/>
      <c r="G1" s="130"/>
      <c r="H1" s="130"/>
    </row>
    <row r="2" spans="1:79" ht="16.5" customHeight="1">
      <c r="A2" s="74" t="s">
        <v>30</v>
      </c>
      <c r="B2" s="1" t="s">
        <v>35</v>
      </c>
      <c r="C2" s="2"/>
      <c r="D2" s="2"/>
      <c r="E2" s="2"/>
      <c r="H2" s="1"/>
    </row>
    <row r="3" spans="1:79" ht="15" customHeight="1">
      <c r="A3" s="74" t="s">
        <v>34</v>
      </c>
      <c r="B3" s="4">
        <v>42004</v>
      </c>
      <c r="C3" s="2"/>
      <c r="D3" s="2"/>
      <c r="E3" s="1"/>
      <c r="H3" s="5" t="s">
        <v>98</v>
      </c>
    </row>
    <row r="4" spans="1:79" ht="18" customHeight="1">
      <c r="A4" s="31"/>
      <c r="B4" s="32" t="s">
        <v>99</v>
      </c>
      <c r="C4" s="2"/>
      <c r="D4" s="2"/>
      <c r="E4" s="2"/>
      <c r="H4" s="7" t="s">
        <v>94</v>
      </c>
    </row>
    <row r="5" spans="1:79" ht="18" customHeight="1">
      <c r="A5" s="33"/>
      <c r="B5" s="34"/>
      <c r="C5" s="126" t="s">
        <v>28</v>
      </c>
      <c r="D5" s="126"/>
      <c r="E5" s="126"/>
      <c r="F5" s="127" t="s">
        <v>54</v>
      </c>
      <c r="G5" s="128"/>
      <c r="H5" s="128"/>
    </row>
    <row r="6" spans="1:79" s="31" customFormat="1" ht="14.25" customHeight="1">
      <c r="A6" s="35" t="s">
        <v>0</v>
      </c>
      <c r="B6" s="36"/>
      <c r="C6" s="12" t="s">
        <v>55</v>
      </c>
      <c r="D6" s="12" t="s">
        <v>56</v>
      </c>
      <c r="E6" s="12" t="s">
        <v>57</v>
      </c>
      <c r="F6" s="12" t="s">
        <v>55</v>
      </c>
      <c r="G6" s="12" t="s">
        <v>56</v>
      </c>
      <c r="H6" s="12" t="s">
        <v>57</v>
      </c>
      <c r="I6" s="37"/>
      <c r="J6" s="29"/>
      <c r="K6" s="29"/>
      <c r="L6" s="29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</row>
    <row r="7" spans="1:79" ht="15" customHeight="1">
      <c r="A7" s="38"/>
      <c r="B7" s="39" t="s">
        <v>100</v>
      </c>
      <c r="C7" s="19"/>
      <c r="D7" s="19"/>
      <c r="E7" s="19"/>
      <c r="F7" s="19"/>
      <c r="G7" s="19"/>
      <c r="H7" s="19"/>
    </row>
    <row r="8" spans="1:79">
      <c r="A8" s="38">
        <v>1</v>
      </c>
      <c r="B8" s="40" t="s">
        <v>101</v>
      </c>
      <c r="C8" s="19">
        <v>184318.62</v>
      </c>
      <c r="D8" s="19">
        <v>360.89</v>
      </c>
      <c r="E8" s="41">
        <f>C8+D8</f>
        <v>184679.51</v>
      </c>
      <c r="F8" s="19">
        <v>214726.92</v>
      </c>
      <c r="G8" s="19">
        <v>6130.75</v>
      </c>
      <c r="H8" s="41">
        <f>F8+G8</f>
        <v>220857.67</v>
      </c>
      <c r="M8" s="42"/>
      <c r="N8" s="42"/>
      <c r="O8" s="42"/>
    </row>
    <row r="9" spans="1:79" ht="18" customHeight="1">
      <c r="A9" s="38">
        <v>2</v>
      </c>
      <c r="B9" s="40" t="s">
        <v>102</v>
      </c>
      <c r="C9" s="41">
        <f>SUM(C10:C18)</f>
        <v>49471402.870000005</v>
      </c>
      <c r="D9" s="41">
        <f>SUM(D10:D18)</f>
        <v>27359218.007799998</v>
      </c>
      <c r="E9" s="41">
        <f t="shared" ref="E9:E22" si="0">C9+D9</f>
        <v>76830620.877800003</v>
      </c>
      <c r="F9" s="41">
        <f>SUM(F10:F18)</f>
        <v>31568298.68</v>
      </c>
      <c r="G9" s="41">
        <f>SUM(G10:G18)</f>
        <v>32349693.531599998</v>
      </c>
      <c r="H9" s="41">
        <f t="shared" ref="H9:H22" si="1">F9+G9</f>
        <v>63917992.211599998</v>
      </c>
      <c r="M9" s="42"/>
      <c r="N9" s="42"/>
      <c r="O9" s="42"/>
    </row>
    <row r="10" spans="1:79" ht="18" customHeight="1">
      <c r="A10" s="38">
        <v>2.1</v>
      </c>
      <c r="B10" s="40" t="s">
        <v>103</v>
      </c>
      <c r="C10" s="19">
        <v>0</v>
      </c>
      <c r="D10" s="19">
        <v>0</v>
      </c>
      <c r="E10" s="41">
        <f t="shared" si="0"/>
        <v>0</v>
      </c>
      <c r="F10" s="19">
        <v>0</v>
      </c>
      <c r="G10" s="19">
        <v>0</v>
      </c>
      <c r="H10" s="41">
        <f t="shared" si="1"/>
        <v>0</v>
      </c>
      <c r="M10" s="42"/>
      <c r="N10" s="42"/>
      <c r="O10" s="42"/>
    </row>
    <row r="11" spans="1:79" ht="18" customHeight="1">
      <c r="A11" s="38">
        <v>2.2000000000000002</v>
      </c>
      <c r="B11" s="40" t="s">
        <v>104</v>
      </c>
      <c r="C11" s="19">
        <v>426887.61</v>
      </c>
      <c r="D11" s="19">
        <v>3992798.4983999999</v>
      </c>
      <c r="E11" s="41">
        <f t="shared" si="0"/>
        <v>4419686.1084000003</v>
      </c>
      <c r="F11" s="19">
        <v>70629.36</v>
      </c>
      <c r="G11" s="19">
        <v>5192810.4696000004</v>
      </c>
      <c r="H11" s="41">
        <f t="shared" si="1"/>
        <v>5263439.8296000008</v>
      </c>
      <c r="M11" s="42"/>
      <c r="N11" s="42"/>
      <c r="O11" s="42"/>
    </row>
    <row r="12" spans="1:79" ht="18" customHeight="1">
      <c r="A12" s="38">
        <v>2.2999999999999998</v>
      </c>
      <c r="B12" s="40" t="s">
        <v>105</v>
      </c>
      <c r="C12" s="19">
        <v>1165.5899999999999</v>
      </c>
      <c r="D12" s="19">
        <v>42756.4</v>
      </c>
      <c r="E12" s="41">
        <f t="shared" si="0"/>
        <v>43921.99</v>
      </c>
      <c r="F12" s="19">
        <v>1122.95</v>
      </c>
      <c r="G12" s="19">
        <v>50644.480100000001</v>
      </c>
      <c r="H12" s="41">
        <f t="shared" si="1"/>
        <v>51767.430099999998</v>
      </c>
      <c r="M12" s="42"/>
      <c r="N12" s="42"/>
      <c r="O12" s="42"/>
    </row>
    <row r="13" spans="1:79" ht="27" customHeight="1">
      <c r="A13" s="38">
        <v>2.4</v>
      </c>
      <c r="B13" s="40" t="s">
        <v>106</v>
      </c>
      <c r="C13" s="19">
        <v>7106.4</v>
      </c>
      <c r="D13" s="19">
        <v>31699.94</v>
      </c>
      <c r="E13" s="41">
        <f t="shared" si="0"/>
        <v>38806.339999999997</v>
      </c>
      <c r="F13" s="19">
        <v>2601.2600000000002</v>
      </c>
      <c r="G13" s="19">
        <v>27826.480100000001</v>
      </c>
      <c r="H13" s="41">
        <f t="shared" si="1"/>
        <v>30427.740100000003</v>
      </c>
      <c r="M13" s="42"/>
      <c r="N13" s="42"/>
      <c r="O13" s="42"/>
    </row>
    <row r="14" spans="1:79" ht="18" customHeight="1">
      <c r="A14" s="38">
        <v>2.5</v>
      </c>
      <c r="B14" s="40" t="s">
        <v>107</v>
      </c>
      <c r="C14" s="19">
        <v>8375.7199999999993</v>
      </c>
      <c r="D14" s="19">
        <v>48090.98</v>
      </c>
      <c r="E14" s="41">
        <f t="shared" si="0"/>
        <v>56466.700000000004</v>
      </c>
      <c r="F14" s="19">
        <v>49.96</v>
      </c>
      <c r="G14" s="19">
        <v>68979.38</v>
      </c>
      <c r="H14" s="41">
        <f t="shared" si="1"/>
        <v>69029.340000000011</v>
      </c>
      <c r="M14" s="42"/>
      <c r="N14" s="42"/>
      <c r="O14" s="42"/>
    </row>
    <row r="15" spans="1:79" ht="27" customHeight="1">
      <c r="A15" s="38">
        <v>2.6</v>
      </c>
      <c r="B15" s="40" t="s">
        <v>108</v>
      </c>
      <c r="C15" s="19">
        <v>6756.54</v>
      </c>
      <c r="D15" s="19">
        <v>13565.57</v>
      </c>
      <c r="E15" s="41">
        <f t="shared" si="0"/>
        <v>20322.11</v>
      </c>
      <c r="F15" s="19">
        <v>2177.5500000000002</v>
      </c>
      <c r="G15" s="19">
        <v>37475.21</v>
      </c>
      <c r="H15" s="41">
        <f t="shared" si="1"/>
        <v>39652.76</v>
      </c>
      <c r="M15" s="42"/>
      <c r="N15" s="42"/>
      <c r="O15" s="42"/>
    </row>
    <row r="16" spans="1:79" ht="27" customHeight="1">
      <c r="A16" s="38">
        <v>2.7</v>
      </c>
      <c r="B16" s="40" t="s">
        <v>109</v>
      </c>
      <c r="C16" s="19">
        <v>6942.75</v>
      </c>
      <c r="D16" s="19">
        <v>26769.72</v>
      </c>
      <c r="E16" s="41">
        <f t="shared" si="0"/>
        <v>33712.47</v>
      </c>
      <c r="F16" s="19">
        <v>830.65</v>
      </c>
      <c r="G16" s="19">
        <v>25816.7</v>
      </c>
      <c r="H16" s="41">
        <f t="shared" si="1"/>
        <v>26647.350000000002</v>
      </c>
      <c r="M16" s="42"/>
      <c r="N16" s="42"/>
      <c r="O16" s="42"/>
    </row>
    <row r="17" spans="1:15" ht="18" customHeight="1">
      <c r="A17" s="38">
        <v>2.8</v>
      </c>
      <c r="B17" s="40" t="s">
        <v>110</v>
      </c>
      <c r="C17" s="19">
        <v>48957051.420000002</v>
      </c>
      <c r="D17" s="19">
        <v>23095075.8596</v>
      </c>
      <c r="E17" s="41">
        <f t="shared" si="0"/>
        <v>72052127.279599994</v>
      </c>
      <c r="F17" s="19">
        <v>31469010.960000001</v>
      </c>
      <c r="G17" s="19">
        <v>26853667.7718</v>
      </c>
      <c r="H17" s="41">
        <f t="shared" si="1"/>
        <v>58322678.731800005</v>
      </c>
      <c r="M17" s="42"/>
      <c r="N17" s="42"/>
      <c r="O17" s="42"/>
    </row>
    <row r="18" spans="1:15" ht="18" customHeight="1">
      <c r="A18" s="38">
        <v>2.9</v>
      </c>
      <c r="B18" s="40" t="s">
        <v>111</v>
      </c>
      <c r="C18" s="19">
        <v>57116.84</v>
      </c>
      <c r="D18" s="19">
        <v>108461.0398</v>
      </c>
      <c r="E18" s="41">
        <f t="shared" si="0"/>
        <v>165577.8798</v>
      </c>
      <c r="F18" s="19">
        <v>21875.99</v>
      </c>
      <c r="G18" s="19">
        <v>92473.04</v>
      </c>
      <c r="H18" s="41">
        <f t="shared" si="1"/>
        <v>114349.03</v>
      </c>
      <c r="M18" s="42"/>
      <c r="N18" s="42"/>
      <c r="O18" s="42"/>
    </row>
    <row r="19" spans="1:15" ht="18" customHeight="1">
      <c r="A19" s="38">
        <v>3</v>
      </c>
      <c r="B19" s="40" t="s">
        <v>112</v>
      </c>
      <c r="C19" s="19">
        <v>2899232.11</v>
      </c>
      <c r="D19" s="19">
        <v>2221930.87</v>
      </c>
      <c r="E19" s="41">
        <f t="shared" si="0"/>
        <v>5121162.9800000004</v>
      </c>
      <c r="F19" s="19">
        <v>1954513.54</v>
      </c>
      <c r="G19" s="19">
        <v>2563999.5</v>
      </c>
      <c r="H19" s="41">
        <f t="shared" si="1"/>
        <v>4518513.04</v>
      </c>
      <c r="M19" s="42"/>
      <c r="N19" s="42"/>
      <c r="O19" s="42"/>
    </row>
    <row r="20" spans="1:15" ht="18" customHeight="1">
      <c r="A20" s="38">
        <v>4</v>
      </c>
      <c r="B20" s="40" t="s">
        <v>113</v>
      </c>
      <c r="C20" s="19">
        <v>275079.51</v>
      </c>
      <c r="D20" s="19">
        <v>0</v>
      </c>
      <c r="E20" s="41">
        <f t="shared" si="0"/>
        <v>275079.51</v>
      </c>
      <c r="F20" s="19">
        <v>0</v>
      </c>
      <c r="G20" s="19">
        <v>0</v>
      </c>
      <c r="H20" s="41">
        <f t="shared" si="1"/>
        <v>0</v>
      </c>
      <c r="M20" s="42"/>
      <c r="N20" s="42"/>
      <c r="O20" s="42"/>
    </row>
    <row r="21" spans="1:15" ht="18" customHeight="1">
      <c r="A21" s="38">
        <v>5</v>
      </c>
      <c r="B21" s="40" t="s">
        <v>114</v>
      </c>
      <c r="C21" s="19">
        <v>141.21</v>
      </c>
      <c r="D21" s="19">
        <v>46.82</v>
      </c>
      <c r="E21" s="41">
        <f t="shared" si="0"/>
        <v>188.03</v>
      </c>
      <c r="F21" s="19">
        <v>0</v>
      </c>
      <c r="G21" s="19">
        <v>0</v>
      </c>
      <c r="H21" s="41">
        <f t="shared" si="1"/>
        <v>0</v>
      </c>
      <c r="M21" s="42"/>
      <c r="N21" s="42"/>
      <c r="O21" s="42"/>
    </row>
    <row r="22" spans="1:15" ht="18" customHeight="1">
      <c r="A22" s="38">
        <v>6</v>
      </c>
      <c r="B22" s="43" t="s">
        <v>115</v>
      </c>
      <c r="C22" s="41">
        <f>C8+C9+C19+C20+C21</f>
        <v>52830174.32</v>
      </c>
      <c r="D22" s="41">
        <f>D8+D9+D19+D20+D21</f>
        <v>29581556.5878</v>
      </c>
      <c r="E22" s="41">
        <f t="shared" si="0"/>
        <v>82411730.907800004</v>
      </c>
      <c r="F22" s="41">
        <f>F8+F9+F19+F20+F21</f>
        <v>33737539.140000001</v>
      </c>
      <c r="G22" s="41">
        <f>G8+G9+G19+G20+G21</f>
        <v>34919823.781599998</v>
      </c>
      <c r="H22" s="41">
        <f t="shared" si="1"/>
        <v>68657362.921599999</v>
      </c>
      <c r="M22" s="42"/>
      <c r="N22" s="42"/>
      <c r="O22" s="42"/>
    </row>
    <row r="23" spans="1:15" ht="18" customHeight="1">
      <c r="A23" s="38"/>
      <c r="B23" s="39" t="s">
        <v>116</v>
      </c>
      <c r="C23" s="19"/>
      <c r="D23" s="19"/>
      <c r="E23" s="19"/>
      <c r="F23" s="19"/>
      <c r="G23" s="19"/>
      <c r="H23" s="19"/>
      <c r="M23" s="42"/>
      <c r="N23" s="42"/>
      <c r="O23" s="42"/>
    </row>
    <row r="24" spans="1:15" ht="18" customHeight="1">
      <c r="A24" s="38">
        <v>6</v>
      </c>
      <c r="B24" s="40" t="s">
        <v>117</v>
      </c>
      <c r="C24" s="19">
        <v>225856.33</v>
      </c>
      <c r="D24" s="19">
        <v>188822.93710000001</v>
      </c>
      <c r="E24" s="14">
        <f>C24+D24</f>
        <v>414679.2671</v>
      </c>
      <c r="F24" s="19">
        <v>711217.87</v>
      </c>
      <c r="G24" s="19">
        <v>155895.44579999999</v>
      </c>
      <c r="H24" s="14">
        <f>F24+G24</f>
        <v>867113.31579999998</v>
      </c>
      <c r="M24" s="42"/>
      <c r="N24" s="42"/>
      <c r="O24" s="42"/>
    </row>
    <row r="25" spans="1:15" ht="18" customHeight="1">
      <c r="A25" s="38">
        <v>7</v>
      </c>
      <c r="B25" s="40" t="s">
        <v>118</v>
      </c>
      <c r="C25" s="19">
        <v>3837566.01</v>
      </c>
      <c r="D25" s="19">
        <v>1041557.9634</v>
      </c>
      <c r="E25" s="14">
        <f t="shared" ref="E25:E29" si="2">C25+D25</f>
        <v>4879123.9733999996</v>
      </c>
      <c r="F25" s="19">
        <v>4822361.1500000004</v>
      </c>
      <c r="G25" s="19">
        <v>1223741.2435999999</v>
      </c>
      <c r="H25" s="14">
        <f t="shared" ref="H25:H29" si="3">F25+G25</f>
        <v>6046102.3936000001</v>
      </c>
      <c r="M25" s="42"/>
      <c r="N25" s="42"/>
      <c r="O25" s="42"/>
    </row>
    <row r="26" spans="1:15" ht="18" customHeight="1">
      <c r="A26" s="38">
        <v>8</v>
      </c>
      <c r="B26" s="40" t="s">
        <v>119</v>
      </c>
      <c r="C26" s="19">
        <v>994958.32</v>
      </c>
      <c r="D26" s="19">
        <v>667755.5</v>
      </c>
      <c r="E26" s="14">
        <f t="shared" si="2"/>
        <v>1662713.8199999998</v>
      </c>
      <c r="F26" s="19">
        <v>314324.02</v>
      </c>
      <c r="G26" s="19">
        <v>78508.97</v>
      </c>
      <c r="H26" s="14">
        <f t="shared" si="3"/>
        <v>392832.99</v>
      </c>
      <c r="M26" s="42"/>
      <c r="N26" s="42"/>
      <c r="O26" s="42"/>
    </row>
    <row r="27" spans="1:15" ht="18" customHeight="1">
      <c r="A27" s="38">
        <v>9</v>
      </c>
      <c r="B27" s="40" t="s">
        <v>120</v>
      </c>
      <c r="C27" s="19">
        <v>0</v>
      </c>
      <c r="D27" s="19">
        <v>0</v>
      </c>
      <c r="E27" s="14">
        <f t="shared" si="2"/>
        <v>0</v>
      </c>
      <c r="F27" s="19">
        <v>0</v>
      </c>
      <c r="G27" s="19">
        <v>0</v>
      </c>
      <c r="H27" s="14">
        <f t="shared" si="3"/>
        <v>0</v>
      </c>
      <c r="M27" s="42"/>
      <c r="N27" s="42"/>
      <c r="O27" s="42"/>
    </row>
    <row r="28" spans="1:15" ht="18" customHeight="1">
      <c r="A28" s="38">
        <v>10</v>
      </c>
      <c r="B28" s="40" t="s">
        <v>121</v>
      </c>
      <c r="C28" s="19">
        <v>9453205.5800000001</v>
      </c>
      <c r="D28" s="19">
        <v>10055088.949999999</v>
      </c>
      <c r="E28" s="14">
        <f t="shared" si="2"/>
        <v>19508294.530000001</v>
      </c>
      <c r="F28" s="19">
        <v>3704589.16</v>
      </c>
      <c r="G28" s="19">
        <v>10862420.710000001</v>
      </c>
      <c r="H28" s="14">
        <f t="shared" si="3"/>
        <v>14567009.870000001</v>
      </c>
      <c r="M28" s="42"/>
      <c r="N28" s="42"/>
      <c r="O28" s="42"/>
    </row>
    <row r="29" spans="1:15" ht="18" customHeight="1">
      <c r="A29" s="38">
        <v>11</v>
      </c>
      <c r="B29" s="40" t="s">
        <v>122</v>
      </c>
      <c r="C29" s="19">
        <v>0</v>
      </c>
      <c r="D29" s="19">
        <v>0</v>
      </c>
      <c r="E29" s="14">
        <f t="shared" si="2"/>
        <v>0</v>
      </c>
      <c r="F29" s="19">
        <v>0</v>
      </c>
      <c r="G29" s="19">
        <v>0</v>
      </c>
      <c r="H29" s="14">
        <f t="shared" si="3"/>
        <v>0</v>
      </c>
      <c r="M29" s="42"/>
      <c r="N29" s="42"/>
      <c r="O29" s="42"/>
    </row>
    <row r="30" spans="1:15" ht="18" customHeight="1">
      <c r="A30" s="38">
        <v>12</v>
      </c>
      <c r="B30" s="44" t="s">
        <v>123</v>
      </c>
      <c r="C30" s="41">
        <f>SUM(C24:C29)</f>
        <v>14511586.24</v>
      </c>
      <c r="D30" s="41">
        <f>SUM(D24:D29)</f>
        <v>11953225.350499999</v>
      </c>
      <c r="E30" s="14">
        <f>C30+D30</f>
        <v>26464811.590499997</v>
      </c>
      <c r="F30" s="41">
        <f>SUM(F24:F29)</f>
        <v>9552492.2000000011</v>
      </c>
      <c r="G30" s="41">
        <f>SUM(G24:G29)</f>
        <v>12320566.3694</v>
      </c>
      <c r="H30" s="14">
        <f>F30+G30</f>
        <v>21873058.569400001</v>
      </c>
      <c r="M30" s="42"/>
      <c r="N30" s="42"/>
      <c r="O30" s="42"/>
    </row>
    <row r="31" spans="1:15" ht="18" customHeight="1">
      <c r="A31" s="38">
        <v>13</v>
      </c>
      <c r="B31" s="44" t="s">
        <v>124</v>
      </c>
      <c r="C31" s="41">
        <f>C22-C30</f>
        <v>38318588.079999998</v>
      </c>
      <c r="D31" s="41">
        <f t="shared" ref="D31" si="4">D22-D30</f>
        <v>17628331.237300001</v>
      </c>
      <c r="E31" s="14">
        <f>C31+D31</f>
        <v>55946919.317299999</v>
      </c>
      <c r="F31" s="41">
        <f>F22-F30</f>
        <v>24185046.939999998</v>
      </c>
      <c r="G31" s="41">
        <f t="shared" ref="G31" si="5">G22-G30</f>
        <v>22599257.412199996</v>
      </c>
      <c r="H31" s="14">
        <f>F31+G31</f>
        <v>46784304.352199994</v>
      </c>
      <c r="M31" s="42"/>
      <c r="N31" s="42"/>
      <c r="O31" s="42"/>
    </row>
    <row r="32" spans="1:15" ht="18" customHeight="1">
      <c r="A32" s="38"/>
      <c r="B32" s="45"/>
      <c r="C32" s="19"/>
      <c r="D32" s="19"/>
      <c r="E32" s="19"/>
      <c r="F32" s="19"/>
      <c r="G32" s="19"/>
      <c r="H32" s="19"/>
      <c r="M32" s="42"/>
      <c r="N32" s="42"/>
      <c r="O32" s="42"/>
    </row>
    <row r="33" spans="1:79" ht="18" customHeight="1">
      <c r="A33" s="38"/>
      <c r="B33" s="39" t="s">
        <v>125</v>
      </c>
      <c r="C33" s="19"/>
      <c r="D33" s="19"/>
      <c r="E33" s="46"/>
      <c r="F33" s="19"/>
      <c r="G33" s="19"/>
      <c r="H33" s="46"/>
      <c r="M33" s="42"/>
      <c r="N33" s="42"/>
      <c r="O33" s="42"/>
    </row>
    <row r="34" spans="1:79" ht="18" customHeight="1">
      <c r="A34" s="38">
        <v>14</v>
      </c>
      <c r="B34" s="40" t="s">
        <v>126</v>
      </c>
      <c r="C34" s="21">
        <f>C35-C36</f>
        <v>6134749.1699999999</v>
      </c>
      <c r="D34" s="21">
        <f>D35-D36</f>
        <v>2036887.34</v>
      </c>
      <c r="E34" s="21">
        <f>D34+C34</f>
        <v>8171636.5099999998</v>
      </c>
      <c r="F34" s="14">
        <f>F35-F36</f>
        <v>4309599.62</v>
      </c>
      <c r="G34" s="14">
        <f>G35-G36</f>
        <v>2517592.89</v>
      </c>
      <c r="H34" s="14">
        <f>G34+F34</f>
        <v>6827192.5099999998</v>
      </c>
      <c r="M34" s="42"/>
      <c r="N34" s="42"/>
      <c r="O34" s="42"/>
    </row>
    <row r="35" spans="1:79" ht="18" customHeight="1">
      <c r="A35" s="38">
        <v>14.1</v>
      </c>
      <c r="B35" s="40" t="s">
        <v>127</v>
      </c>
      <c r="C35" s="19">
        <v>8430369.1799999997</v>
      </c>
      <c r="D35" s="19">
        <v>2775959.56</v>
      </c>
      <c r="E35" s="21">
        <f t="shared" ref="E35:E45" si="6">D35+C35</f>
        <v>11206328.74</v>
      </c>
      <c r="F35" s="19">
        <v>5982240.6500000004</v>
      </c>
      <c r="G35" s="19">
        <v>3177913.52</v>
      </c>
      <c r="H35" s="14">
        <f t="shared" ref="H35:H45" si="7">G35+F35</f>
        <v>9160154.1699999999</v>
      </c>
      <c r="I35" s="42"/>
      <c r="M35" s="42"/>
      <c r="N35" s="42"/>
      <c r="O35" s="42"/>
    </row>
    <row r="36" spans="1:79" ht="18" customHeight="1">
      <c r="A36" s="38">
        <v>14.2</v>
      </c>
      <c r="B36" s="40" t="s">
        <v>128</v>
      </c>
      <c r="C36" s="19">
        <v>2295620.0099999998</v>
      </c>
      <c r="D36" s="19">
        <v>739072.22</v>
      </c>
      <c r="E36" s="21">
        <f t="shared" si="6"/>
        <v>3034692.2299999995</v>
      </c>
      <c r="F36" s="19">
        <v>1672641.03</v>
      </c>
      <c r="G36" s="19">
        <v>660320.63</v>
      </c>
      <c r="H36" s="14">
        <f t="shared" si="7"/>
        <v>2332961.66</v>
      </c>
      <c r="M36" s="42"/>
      <c r="N36" s="42"/>
      <c r="O36" s="42"/>
    </row>
    <row r="37" spans="1:79" ht="18" customHeight="1">
      <c r="A37" s="38">
        <v>15</v>
      </c>
      <c r="B37" s="40" t="s">
        <v>129</v>
      </c>
      <c r="C37" s="19">
        <v>0</v>
      </c>
      <c r="D37" s="19">
        <v>0</v>
      </c>
      <c r="E37" s="21">
        <f t="shared" si="6"/>
        <v>0</v>
      </c>
      <c r="F37" s="19">
        <v>0</v>
      </c>
      <c r="G37" s="19">
        <v>0</v>
      </c>
      <c r="H37" s="14">
        <f t="shared" si="7"/>
        <v>0</v>
      </c>
      <c r="M37" s="42"/>
      <c r="N37" s="42"/>
      <c r="O37" s="42"/>
    </row>
    <row r="38" spans="1:79" s="47" customFormat="1" ht="18" customHeight="1">
      <c r="A38" s="38">
        <v>16</v>
      </c>
      <c r="B38" s="40" t="s">
        <v>130</v>
      </c>
      <c r="C38" s="19">
        <v>0</v>
      </c>
      <c r="D38" s="19">
        <v>0</v>
      </c>
      <c r="E38" s="21">
        <f t="shared" si="6"/>
        <v>0</v>
      </c>
      <c r="F38" s="19">
        <v>0</v>
      </c>
      <c r="G38" s="19">
        <v>0</v>
      </c>
      <c r="H38" s="14">
        <f t="shared" si="7"/>
        <v>0</v>
      </c>
      <c r="I38" s="29"/>
      <c r="J38" s="29"/>
      <c r="K38" s="29"/>
      <c r="L38" s="29"/>
      <c r="M38" s="42"/>
      <c r="N38" s="42"/>
      <c r="O38" s="42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</row>
    <row r="39" spans="1:79" s="47" customFormat="1" ht="18" customHeight="1">
      <c r="A39" s="38">
        <v>17</v>
      </c>
      <c r="B39" s="40" t="s">
        <v>131</v>
      </c>
      <c r="C39" s="19">
        <v>0</v>
      </c>
      <c r="D39" s="19">
        <v>0</v>
      </c>
      <c r="E39" s="21">
        <f t="shared" si="6"/>
        <v>0</v>
      </c>
      <c r="F39" s="19">
        <v>0</v>
      </c>
      <c r="G39" s="19">
        <v>0</v>
      </c>
      <c r="H39" s="14">
        <f t="shared" si="7"/>
        <v>0</v>
      </c>
      <c r="I39" s="29"/>
      <c r="J39" s="29"/>
      <c r="K39" s="29"/>
      <c r="L39" s="29"/>
      <c r="M39" s="42"/>
      <c r="N39" s="42"/>
      <c r="O39" s="42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</row>
    <row r="40" spans="1:79" ht="18" customHeight="1">
      <c r="A40" s="38">
        <v>18</v>
      </c>
      <c r="B40" s="40" t="s">
        <v>132</v>
      </c>
      <c r="C40" s="19">
        <v>1820283.81</v>
      </c>
      <c r="D40" s="19">
        <v>0</v>
      </c>
      <c r="E40" s="21">
        <f t="shared" si="6"/>
        <v>1820283.81</v>
      </c>
      <c r="F40" s="19">
        <v>1512523.17</v>
      </c>
      <c r="G40" s="19">
        <v>0</v>
      </c>
      <c r="H40" s="14">
        <f t="shared" si="7"/>
        <v>1512523.17</v>
      </c>
      <c r="M40" s="42"/>
      <c r="N40" s="42"/>
      <c r="O40" s="42"/>
    </row>
    <row r="41" spans="1:79" s="47" customFormat="1" ht="18" customHeight="1">
      <c r="A41" s="38">
        <v>19</v>
      </c>
      <c r="B41" s="40" t="s">
        <v>133</v>
      </c>
      <c r="C41" s="19">
        <v>89843.34</v>
      </c>
      <c r="D41" s="19">
        <v>0</v>
      </c>
      <c r="E41" s="21">
        <f t="shared" si="6"/>
        <v>89843.34</v>
      </c>
      <c r="F41" s="19">
        <v>-2803.65</v>
      </c>
      <c r="G41" s="19">
        <v>0</v>
      </c>
      <c r="H41" s="14">
        <f t="shared" si="7"/>
        <v>-2803.65</v>
      </c>
      <c r="I41" s="29"/>
      <c r="J41" s="29"/>
      <c r="K41" s="29"/>
      <c r="L41" s="29"/>
      <c r="M41" s="42"/>
      <c r="N41" s="42"/>
      <c r="O41" s="42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</row>
    <row r="42" spans="1:79" s="47" customFormat="1" ht="18" customHeight="1">
      <c r="A42" s="38">
        <v>20</v>
      </c>
      <c r="B42" s="40" t="s">
        <v>134</v>
      </c>
      <c r="C42" s="19">
        <v>27014.19</v>
      </c>
      <c r="D42" s="19">
        <v>0</v>
      </c>
      <c r="E42" s="21">
        <f t="shared" si="6"/>
        <v>27014.19</v>
      </c>
      <c r="F42" s="19">
        <v>-289.52999999999997</v>
      </c>
      <c r="G42" s="19">
        <v>0</v>
      </c>
      <c r="H42" s="14">
        <f t="shared" si="7"/>
        <v>-289.52999999999997</v>
      </c>
      <c r="I42" s="29"/>
      <c r="J42" s="29"/>
      <c r="K42" s="29"/>
      <c r="L42" s="29"/>
      <c r="M42" s="42"/>
      <c r="N42" s="42"/>
      <c r="O42" s="42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</row>
    <row r="43" spans="1:79" ht="18" customHeight="1">
      <c r="A43" s="38">
        <v>21</v>
      </c>
      <c r="B43" s="40" t="s">
        <v>135</v>
      </c>
      <c r="C43" s="19">
        <v>26462.87</v>
      </c>
      <c r="D43" s="19">
        <v>0</v>
      </c>
      <c r="E43" s="21">
        <f t="shared" si="6"/>
        <v>26462.87</v>
      </c>
      <c r="F43" s="19">
        <v>14450.94</v>
      </c>
      <c r="G43" s="19">
        <v>0</v>
      </c>
      <c r="H43" s="14">
        <f t="shared" si="7"/>
        <v>14450.94</v>
      </c>
      <c r="M43" s="42"/>
      <c r="N43" s="42"/>
      <c r="O43" s="42"/>
    </row>
    <row r="44" spans="1:79" ht="18" customHeight="1">
      <c r="A44" s="38">
        <v>22</v>
      </c>
      <c r="B44" s="40" t="s">
        <v>136</v>
      </c>
      <c r="C44" s="19">
        <v>254174.29</v>
      </c>
      <c r="D44" s="19">
        <v>13480.29</v>
      </c>
      <c r="E44" s="21">
        <f t="shared" si="6"/>
        <v>267654.58</v>
      </c>
      <c r="F44" s="19">
        <v>76823.95</v>
      </c>
      <c r="G44" s="19">
        <v>3010.97</v>
      </c>
      <c r="H44" s="14">
        <f t="shared" si="7"/>
        <v>79834.92</v>
      </c>
      <c r="M44" s="42"/>
      <c r="N44" s="42"/>
      <c r="O44" s="42"/>
    </row>
    <row r="45" spans="1:79" ht="18" customHeight="1">
      <c r="A45" s="38">
        <v>23</v>
      </c>
      <c r="B45" s="44" t="s">
        <v>137</v>
      </c>
      <c r="C45" s="41">
        <f>C34+SUM(C37:C44)</f>
        <v>8352527.6699999999</v>
      </c>
      <c r="D45" s="41">
        <f>D34+SUM(D37:D44)</f>
        <v>2050367.6300000001</v>
      </c>
      <c r="E45" s="21">
        <f t="shared" si="6"/>
        <v>10402895.300000001</v>
      </c>
      <c r="F45" s="41">
        <f>F34+SUM(F37:F44)</f>
        <v>5910304.5</v>
      </c>
      <c r="G45" s="41">
        <f>G34+SUM(G37:G44)</f>
        <v>2520603.8600000003</v>
      </c>
      <c r="H45" s="14">
        <f t="shared" si="7"/>
        <v>8430908.3599999994</v>
      </c>
      <c r="M45" s="42"/>
      <c r="N45" s="42"/>
      <c r="O45" s="42"/>
    </row>
    <row r="46" spans="1:79" ht="18" customHeight="1">
      <c r="A46" s="38"/>
      <c r="B46" s="39" t="s">
        <v>125</v>
      </c>
      <c r="C46" s="19"/>
      <c r="D46" s="19"/>
      <c r="E46" s="46"/>
      <c r="F46" s="19"/>
      <c r="G46" s="19"/>
      <c r="H46" s="46"/>
      <c r="M46" s="42"/>
      <c r="N46" s="42"/>
      <c r="O46" s="42"/>
    </row>
    <row r="47" spans="1:79" ht="27" customHeight="1">
      <c r="A47" s="38">
        <v>24</v>
      </c>
      <c r="B47" s="40" t="s">
        <v>138</v>
      </c>
      <c r="C47" s="19">
        <v>3311801.82</v>
      </c>
      <c r="D47" s="19">
        <v>0</v>
      </c>
      <c r="E47" s="41">
        <f>C47+D47</f>
        <v>3311801.82</v>
      </c>
      <c r="F47" s="19">
        <v>2898012.14</v>
      </c>
      <c r="G47" s="19">
        <v>0</v>
      </c>
      <c r="H47" s="41">
        <f>F47+G47</f>
        <v>2898012.14</v>
      </c>
      <c r="M47" s="42"/>
      <c r="N47" s="42"/>
      <c r="O47" s="42"/>
    </row>
    <row r="48" spans="1:79" ht="18" customHeight="1">
      <c r="A48" s="38">
        <v>25</v>
      </c>
      <c r="B48" s="40" t="s">
        <v>139</v>
      </c>
      <c r="C48" s="19">
        <v>2268307.16</v>
      </c>
      <c r="D48" s="19">
        <v>53269.35</v>
      </c>
      <c r="E48" s="41">
        <f t="shared" ref="E48:E54" si="8">C48+D48</f>
        <v>2321576.5100000002</v>
      </c>
      <c r="F48" s="19">
        <v>3782953.16</v>
      </c>
      <c r="G48" s="19">
        <v>331861.40000000002</v>
      </c>
      <c r="H48" s="41">
        <f t="shared" ref="H48:H54" si="9">F48+G48</f>
        <v>4114814.56</v>
      </c>
      <c r="M48" s="42"/>
      <c r="N48" s="42"/>
      <c r="O48" s="42"/>
    </row>
    <row r="49" spans="1:79" ht="18" customHeight="1">
      <c r="A49" s="38">
        <v>26</v>
      </c>
      <c r="B49" s="40" t="s">
        <v>140</v>
      </c>
      <c r="C49" s="19">
        <v>23917472.940000001</v>
      </c>
      <c r="D49" s="19">
        <v>0</v>
      </c>
      <c r="E49" s="41">
        <f t="shared" si="8"/>
        <v>23917472.940000001</v>
      </c>
      <c r="F49" s="19">
        <v>20299994.59</v>
      </c>
      <c r="G49" s="19">
        <v>0</v>
      </c>
      <c r="H49" s="41">
        <f t="shared" si="9"/>
        <v>20299994.59</v>
      </c>
      <c r="M49" s="42"/>
      <c r="N49" s="42"/>
      <c r="O49" s="42"/>
    </row>
    <row r="50" spans="1:79" ht="18" customHeight="1">
      <c r="A50" s="38">
        <v>27</v>
      </c>
      <c r="B50" s="40" t="s">
        <v>141</v>
      </c>
      <c r="C50" s="19">
        <v>286896.44</v>
      </c>
      <c r="D50" s="19">
        <v>0</v>
      </c>
      <c r="E50" s="41">
        <f t="shared" si="8"/>
        <v>286896.44</v>
      </c>
      <c r="F50" s="19">
        <v>666296.26</v>
      </c>
      <c r="G50" s="19">
        <v>0</v>
      </c>
      <c r="H50" s="41">
        <f t="shared" si="9"/>
        <v>666296.26</v>
      </c>
      <c r="M50" s="42"/>
      <c r="N50" s="42"/>
      <c r="O50" s="42"/>
    </row>
    <row r="51" spans="1:79" ht="18" customHeight="1">
      <c r="A51" s="38">
        <v>28</v>
      </c>
      <c r="B51" s="40" t="s">
        <v>142</v>
      </c>
      <c r="C51" s="19">
        <v>4687138.9400000004</v>
      </c>
      <c r="D51" s="19">
        <v>0</v>
      </c>
      <c r="E51" s="41">
        <f t="shared" si="8"/>
        <v>4687138.9400000004</v>
      </c>
      <c r="F51" s="19">
        <v>2933865.47</v>
      </c>
      <c r="G51" s="19">
        <v>0</v>
      </c>
      <c r="H51" s="41">
        <f t="shared" si="9"/>
        <v>2933865.47</v>
      </c>
      <c r="M51" s="42"/>
      <c r="N51" s="42"/>
      <c r="O51" s="42"/>
    </row>
    <row r="52" spans="1:79" ht="18" customHeight="1">
      <c r="A52" s="38">
        <v>29</v>
      </c>
      <c r="B52" s="40" t="s">
        <v>143</v>
      </c>
      <c r="C52" s="19">
        <v>6118132.6100000003</v>
      </c>
      <c r="D52" s="19">
        <v>650013.02</v>
      </c>
      <c r="E52" s="41">
        <f t="shared" si="8"/>
        <v>6768145.6300000008</v>
      </c>
      <c r="F52" s="19">
        <v>5206134.6500000004</v>
      </c>
      <c r="G52" s="19">
        <v>8118.6</v>
      </c>
      <c r="H52" s="41">
        <f t="shared" si="9"/>
        <v>5214253.25</v>
      </c>
      <c r="M52" s="42"/>
      <c r="N52" s="42"/>
      <c r="O52" s="42"/>
    </row>
    <row r="53" spans="1:79" ht="18" customHeight="1">
      <c r="A53" s="38">
        <v>30</v>
      </c>
      <c r="B53" s="44" t="s">
        <v>144</v>
      </c>
      <c r="C53" s="41">
        <f>SUM(C47:C52)</f>
        <v>40589749.910000004</v>
      </c>
      <c r="D53" s="41">
        <f>SUM(D47:D52)</f>
        <v>703282.37</v>
      </c>
      <c r="E53" s="41">
        <f t="shared" si="8"/>
        <v>41293032.280000001</v>
      </c>
      <c r="F53" s="41">
        <f>SUM(F47:F52)</f>
        <v>35787256.270000003</v>
      </c>
      <c r="G53" s="41">
        <f>SUM(G47:G52)</f>
        <v>339980</v>
      </c>
      <c r="H53" s="41">
        <f t="shared" si="9"/>
        <v>36127236.270000003</v>
      </c>
      <c r="M53" s="42"/>
      <c r="N53" s="42"/>
      <c r="O53" s="42"/>
    </row>
    <row r="54" spans="1:79" ht="18" customHeight="1">
      <c r="A54" s="38">
        <v>31</v>
      </c>
      <c r="B54" s="44" t="s">
        <v>145</v>
      </c>
      <c r="C54" s="41">
        <f>C45-C53</f>
        <v>-32237222.240000002</v>
      </c>
      <c r="D54" s="41">
        <f>D45-D53</f>
        <v>1347085.2600000002</v>
      </c>
      <c r="E54" s="41">
        <f t="shared" si="8"/>
        <v>-30890136.98</v>
      </c>
      <c r="F54" s="41">
        <f>F45-F53</f>
        <v>-29876951.770000003</v>
      </c>
      <c r="G54" s="41">
        <f>G45-G53</f>
        <v>2180623.8600000003</v>
      </c>
      <c r="H54" s="41">
        <f t="shared" si="9"/>
        <v>-27696327.910000004</v>
      </c>
      <c r="M54" s="42"/>
      <c r="N54" s="42"/>
      <c r="O54" s="42"/>
    </row>
    <row r="55" spans="1:79" ht="15" customHeight="1">
      <c r="A55" s="38"/>
      <c r="B55" s="45"/>
      <c r="C55" s="48"/>
      <c r="D55" s="48"/>
      <c r="E55" s="48"/>
      <c r="F55" s="48"/>
      <c r="G55" s="48"/>
      <c r="H55" s="48"/>
      <c r="M55" s="42"/>
      <c r="N55" s="42"/>
      <c r="O55" s="42"/>
    </row>
    <row r="56" spans="1:79" ht="18" customHeight="1">
      <c r="A56" s="38">
        <v>32</v>
      </c>
      <c r="B56" s="44" t="s">
        <v>146</v>
      </c>
      <c r="C56" s="41">
        <f>C54+C31</f>
        <v>6081365.8399999961</v>
      </c>
      <c r="D56" s="41">
        <f>D54+D31</f>
        <v>18975416.497300003</v>
      </c>
      <c r="E56" s="41">
        <f>D56+C56</f>
        <v>25056782.337299999</v>
      </c>
      <c r="F56" s="41">
        <f>F54+F31</f>
        <v>-5691904.8300000057</v>
      </c>
      <c r="G56" s="41">
        <f>G54+G31</f>
        <v>24779881.272199996</v>
      </c>
      <c r="H56" s="41">
        <f>G56+F56</f>
        <v>19087976.44219999</v>
      </c>
      <c r="M56" s="42"/>
      <c r="N56" s="42"/>
      <c r="O56" s="42"/>
    </row>
    <row r="57" spans="1:79" ht="15" customHeight="1">
      <c r="A57" s="38"/>
      <c r="B57" s="44"/>
      <c r="C57" s="41"/>
      <c r="D57" s="41"/>
      <c r="E57" s="41"/>
      <c r="F57" s="41"/>
      <c r="G57" s="41"/>
      <c r="H57" s="41"/>
      <c r="M57" s="42"/>
      <c r="N57" s="42"/>
      <c r="O57" s="42"/>
    </row>
    <row r="58" spans="1:79" ht="18" customHeight="1">
      <c r="A58" s="38">
        <v>33</v>
      </c>
      <c r="B58" s="40" t="s">
        <v>147</v>
      </c>
      <c r="C58" s="19">
        <v>9839285.9700000007</v>
      </c>
      <c r="D58" s="19">
        <v>0</v>
      </c>
      <c r="E58" s="41">
        <f>C58+D58</f>
        <v>9839285.9700000007</v>
      </c>
      <c r="F58" s="19">
        <v>5277360.09</v>
      </c>
      <c r="G58" s="19">
        <v>0</v>
      </c>
      <c r="H58" s="41">
        <f>F58+G58</f>
        <v>5277360.09</v>
      </c>
      <c r="M58" s="42"/>
      <c r="N58" s="42"/>
      <c r="O58" s="42"/>
    </row>
    <row r="59" spans="1:79">
      <c r="A59" s="38">
        <v>34</v>
      </c>
      <c r="B59" s="40" t="s">
        <v>148</v>
      </c>
      <c r="C59" s="19">
        <v>0</v>
      </c>
      <c r="D59" s="19">
        <v>0</v>
      </c>
      <c r="E59" s="41">
        <f t="shared" ref="E59:E61" si="10">C59+D59</f>
        <v>0</v>
      </c>
      <c r="F59" s="19">
        <v>0</v>
      </c>
      <c r="G59" s="19">
        <v>0</v>
      </c>
      <c r="H59" s="41">
        <f t="shared" ref="H59:H61" si="11">F59+G59</f>
        <v>0</v>
      </c>
      <c r="M59" s="42"/>
      <c r="N59" s="42"/>
      <c r="O59" s="42"/>
    </row>
    <row r="60" spans="1:79" ht="18" customHeight="1">
      <c r="A60" s="38">
        <v>35</v>
      </c>
      <c r="B60" s="40" t="s">
        <v>149</v>
      </c>
      <c r="C60" s="19">
        <v>1700507.56</v>
      </c>
      <c r="D60" s="19">
        <v>0</v>
      </c>
      <c r="E60" s="41">
        <f t="shared" si="10"/>
        <v>1700507.56</v>
      </c>
      <c r="F60" s="19">
        <v>949389.77</v>
      </c>
      <c r="G60" s="19">
        <v>0</v>
      </c>
      <c r="H60" s="41">
        <f t="shared" si="11"/>
        <v>949389.77</v>
      </c>
      <c r="M60" s="42"/>
      <c r="N60" s="42"/>
      <c r="O60" s="42"/>
    </row>
    <row r="61" spans="1:79" ht="18" customHeight="1">
      <c r="A61" s="38">
        <v>36</v>
      </c>
      <c r="B61" s="44" t="s">
        <v>150</v>
      </c>
      <c r="C61" s="41">
        <f>SUM(C58:C60)</f>
        <v>11539793.530000001</v>
      </c>
      <c r="D61" s="41">
        <f>SUM(D58:D60)</f>
        <v>0</v>
      </c>
      <c r="E61" s="41">
        <f t="shared" si="10"/>
        <v>11539793.530000001</v>
      </c>
      <c r="F61" s="41">
        <f>SUM(F58:F60)</f>
        <v>6226749.8599999994</v>
      </c>
      <c r="G61" s="41">
        <f>SUM(G58:G60)</f>
        <v>0</v>
      </c>
      <c r="H61" s="41">
        <f t="shared" si="11"/>
        <v>6226749.8599999994</v>
      </c>
      <c r="M61" s="42"/>
      <c r="N61" s="42"/>
      <c r="O61" s="42"/>
    </row>
    <row r="62" spans="1:79" ht="15.95" customHeight="1">
      <c r="A62" s="38"/>
      <c r="B62" s="50"/>
      <c r="C62" s="19"/>
      <c r="D62" s="19"/>
      <c r="E62" s="46"/>
      <c r="F62" s="19"/>
      <c r="G62" s="19"/>
      <c r="H62" s="46"/>
      <c r="M62" s="42"/>
      <c r="N62" s="42"/>
      <c r="O62" s="42"/>
    </row>
    <row r="63" spans="1:79" ht="27" customHeight="1">
      <c r="A63" s="38">
        <v>37</v>
      </c>
      <c r="B63" s="39" t="s">
        <v>151</v>
      </c>
      <c r="C63" s="41">
        <f>C56-C61</f>
        <v>-5458427.6900000051</v>
      </c>
      <c r="D63" s="41">
        <f>D56-D61</f>
        <v>18975416.497300003</v>
      </c>
      <c r="E63" s="41">
        <f>D63+C63</f>
        <v>13516988.807299998</v>
      </c>
      <c r="F63" s="41">
        <f>F56-F61</f>
        <v>-11918654.690000005</v>
      </c>
      <c r="G63" s="41">
        <f>G56-G61</f>
        <v>24779881.272199996</v>
      </c>
      <c r="H63" s="41">
        <f>G63+F63</f>
        <v>12861226.582199991</v>
      </c>
      <c r="M63" s="42"/>
      <c r="N63" s="42"/>
      <c r="O63" s="42"/>
    </row>
    <row r="64" spans="1:79" s="53" customFormat="1" ht="18" customHeight="1">
      <c r="A64" s="35">
        <v>38</v>
      </c>
      <c r="B64" s="40" t="s">
        <v>152</v>
      </c>
      <c r="C64" s="19">
        <v>2139001.83</v>
      </c>
      <c r="D64" s="19">
        <v>0</v>
      </c>
      <c r="E64" s="41">
        <f t="shared" ref="E64:E67" si="12">D64+C64</f>
        <v>2139001.83</v>
      </c>
      <c r="F64" s="51">
        <v>2114839.23</v>
      </c>
      <c r="G64" s="51">
        <v>0</v>
      </c>
      <c r="H64" s="41">
        <f t="shared" ref="H64:H67" si="13">G64+F64</f>
        <v>2114839.23</v>
      </c>
      <c r="I64" s="52"/>
      <c r="J64" s="29"/>
      <c r="K64" s="29"/>
      <c r="L64" s="29"/>
      <c r="M64" s="42"/>
      <c r="N64" s="42"/>
      <c r="O64" s="4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</row>
    <row r="65" spans="1:79" ht="18" customHeight="1">
      <c r="A65" s="38">
        <v>39</v>
      </c>
      <c r="B65" s="44" t="s">
        <v>153</v>
      </c>
      <c r="C65" s="41">
        <f>C63-C64</f>
        <v>-7597429.5200000051</v>
      </c>
      <c r="D65" s="41">
        <f>D63-D64</f>
        <v>18975416.497300003</v>
      </c>
      <c r="E65" s="41">
        <f t="shared" si="12"/>
        <v>11377986.977299998</v>
      </c>
      <c r="F65" s="41">
        <f>F63-F64</f>
        <v>-14033493.920000006</v>
      </c>
      <c r="G65" s="41">
        <f>G63-G64</f>
        <v>24779881.272199996</v>
      </c>
      <c r="H65" s="41">
        <f t="shared" si="13"/>
        <v>10746387.35219999</v>
      </c>
      <c r="M65" s="42"/>
      <c r="N65" s="42"/>
      <c r="O65" s="42"/>
    </row>
    <row r="66" spans="1:79" s="53" customFormat="1" ht="18" customHeight="1">
      <c r="A66" s="35">
        <v>40</v>
      </c>
      <c r="B66" s="40" t="s">
        <v>154</v>
      </c>
      <c r="C66" s="19">
        <v>0</v>
      </c>
      <c r="D66" s="19">
        <v>0</v>
      </c>
      <c r="E66" s="41">
        <f t="shared" si="12"/>
        <v>0</v>
      </c>
      <c r="F66" s="51">
        <v>0</v>
      </c>
      <c r="G66" s="51">
        <v>0</v>
      </c>
      <c r="H66" s="41">
        <f t="shared" si="13"/>
        <v>0</v>
      </c>
      <c r="I66" s="52"/>
      <c r="J66" s="29"/>
      <c r="K66" s="29"/>
      <c r="L66" s="29"/>
      <c r="M66" s="42"/>
      <c r="N66" s="42"/>
      <c r="O66" s="4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</row>
    <row r="67" spans="1:79" ht="27" customHeight="1">
      <c r="A67" s="35">
        <v>41</v>
      </c>
      <c r="B67" s="44" t="s">
        <v>155</v>
      </c>
      <c r="C67" s="41">
        <f>C65+C66</f>
        <v>-7597429.5200000051</v>
      </c>
      <c r="D67" s="41">
        <f>D65+D66</f>
        <v>18975416.497300003</v>
      </c>
      <c r="E67" s="41">
        <f t="shared" si="12"/>
        <v>11377986.977299998</v>
      </c>
      <c r="F67" s="41">
        <f>F65+F66</f>
        <v>-14033493.920000006</v>
      </c>
      <c r="G67" s="41">
        <f>G65+G66</f>
        <v>24779881.272199996</v>
      </c>
      <c r="H67" s="41">
        <f t="shared" si="13"/>
        <v>10746387.35219999</v>
      </c>
      <c r="M67" s="42"/>
      <c r="N67" s="42"/>
      <c r="O67" s="42"/>
    </row>
    <row r="68" spans="1:79" ht="23.25" customHeight="1">
      <c r="A68" s="54"/>
      <c r="B68" s="55"/>
      <c r="C68" s="56"/>
      <c r="D68" s="56"/>
      <c r="E68" s="56"/>
      <c r="F68" s="56"/>
      <c r="G68" s="56"/>
      <c r="H68" s="56"/>
    </row>
    <row r="69" spans="1:79" ht="19.5" customHeight="1">
      <c r="A69" s="27"/>
      <c r="B69" s="27" t="s">
        <v>95</v>
      </c>
      <c r="C69" s="57"/>
      <c r="D69" s="57"/>
      <c r="E69" s="57"/>
    </row>
    <row r="70" spans="1:79" ht="8.25" customHeight="1">
      <c r="A70" s="27"/>
      <c r="B70" s="27"/>
      <c r="C70" s="57"/>
      <c r="D70" s="57"/>
      <c r="E70" s="57"/>
    </row>
    <row r="71" spans="1:79" ht="14.1" customHeight="1">
      <c r="A71" s="27"/>
      <c r="B71" s="27" t="s">
        <v>96</v>
      </c>
      <c r="C71" s="57"/>
      <c r="D71" s="57"/>
      <c r="E71" s="57"/>
    </row>
    <row r="73" spans="1:79">
      <c r="B73" s="58"/>
    </row>
  </sheetData>
  <mergeCells count="3">
    <mergeCell ref="D1:H1"/>
    <mergeCell ref="C5:E5"/>
    <mergeCell ref="F5:H5"/>
  </mergeCells>
  <dataValidations count="1">
    <dataValidation type="date" operator="greaterThanOrEqual" allowBlank="1" showInputMessage="1" showErrorMessage="1" error="Date" promptTitle="Reporting Period" sqref="B3">
      <formula1>36526</formula1>
    </dataValidation>
  </dataValidations>
  <pageMargins left="0.7" right="0.7" top="0.75" bottom="0.75" header="0.3" footer="0.3"/>
  <pageSetup orientation="portrait" r:id="rId1"/>
  <ignoredErrors>
    <ignoredError sqref="E9 E22 E30:E31 E53:E54 E56 E61 E63 E65 E67" formula="1"/>
    <ignoredError sqref="E35:E44 C34:D34" unlockedFormula="1"/>
    <ignoredError sqref="E34 E45" formula="1" unlockedFormula="1"/>
    <ignoredError sqref="C9:D9 F9:G9 C45:D45 F45:G4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4"/>
  <sheetViews>
    <sheetView workbookViewId="0">
      <selection activeCell="B56" sqref="B56:B58"/>
    </sheetView>
  </sheetViews>
  <sheetFormatPr defaultRowHeight="13.5"/>
  <cols>
    <col min="1" max="1" width="5.42578125" style="28" customWidth="1"/>
    <col min="2" max="2" width="58.140625" style="28" bestFit="1" customWidth="1"/>
    <col min="3" max="3" width="13.140625" style="28" customWidth="1"/>
    <col min="4" max="4" width="14.5703125" style="28" customWidth="1"/>
    <col min="5" max="5" width="13.5703125" style="28" customWidth="1"/>
    <col min="6" max="8" width="14.5703125" style="28" customWidth="1"/>
    <col min="9" max="9" width="9.140625" style="28"/>
    <col min="10" max="10" width="10.5703125" style="28" bestFit="1" customWidth="1"/>
    <col min="11" max="16384" width="9.140625" style="28"/>
  </cols>
  <sheetData>
    <row r="1" spans="1:48" ht="15" customHeight="1">
      <c r="A1" s="73" t="s">
        <v>30</v>
      </c>
      <c r="B1" s="1" t="s">
        <v>35</v>
      </c>
      <c r="C1" s="2"/>
      <c r="D1" s="129" t="s">
        <v>97</v>
      </c>
      <c r="E1" s="130"/>
      <c r="F1" s="130"/>
      <c r="G1" s="130"/>
      <c r="H1" s="130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</row>
    <row r="2" spans="1:48" ht="15" customHeight="1">
      <c r="A2" s="73" t="s">
        <v>34</v>
      </c>
      <c r="B2" s="4">
        <v>42004</v>
      </c>
      <c r="C2" s="2"/>
      <c r="D2" s="2"/>
      <c r="E2" s="2"/>
      <c r="F2" s="57"/>
      <c r="G2" s="57"/>
      <c r="H2" s="5" t="s">
        <v>156</v>
      </c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</row>
    <row r="3" spans="1:48" ht="16.5" customHeight="1">
      <c r="B3" s="64" t="s">
        <v>157</v>
      </c>
      <c r="C3" s="30"/>
      <c r="D3" s="30"/>
      <c r="E3" s="30"/>
      <c r="H3" s="59" t="s">
        <v>94</v>
      </c>
    </row>
    <row r="4" spans="1:48" ht="16.5" customHeight="1">
      <c r="A4" s="60"/>
      <c r="B4" s="34"/>
      <c r="C4" s="126" t="s">
        <v>28</v>
      </c>
      <c r="D4" s="126"/>
      <c r="E4" s="126"/>
      <c r="F4" s="127" t="s">
        <v>54</v>
      </c>
      <c r="G4" s="128"/>
      <c r="H4" s="128"/>
    </row>
    <row r="5" spans="1:48" s="63" customFormat="1" ht="13.5" customHeight="1">
      <c r="A5" s="38" t="s">
        <v>0</v>
      </c>
      <c r="B5" s="61"/>
      <c r="C5" s="12" t="s">
        <v>48</v>
      </c>
      <c r="D5" s="12" t="s">
        <v>49</v>
      </c>
      <c r="E5" s="12" t="s">
        <v>50</v>
      </c>
      <c r="F5" s="12" t="s">
        <v>48</v>
      </c>
      <c r="G5" s="12" t="s">
        <v>49</v>
      </c>
      <c r="H5" s="12" t="s">
        <v>50</v>
      </c>
      <c r="I5" s="62"/>
      <c r="J5" s="28"/>
      <c r="K5" s="28"/>
      <c r="L5" s="28"/>
      <c r="M5" s="28"/>
      <c r="N5" s="28"/>
      <c r="O5" s="28"/>
    </row>
    <row r="6" spans="1:48" ht="15.75" customHeight="1">
      <c r="A6" s="38">
        <v>1</v>
      </c>
      <c r="B6" s="49" t="s">
        <v>158</v>
      </c>
      <c r="C6" s="14">
        <f>SUM(C7:C12)</f>
        <v>546500866.25999999</v>
      </c>
      <c r="D6" s="14">
        <f>SUM(D7:D12)</f>
        <v>913456869.95700002</v>
      </c>
      <c r="E6" s="14">
        <f>C6+D6</f>
        <v>1459957736.217</v>
      </c>
      <c r="F6" s="14">
        <f>SUM(F7:F12)</f>
        <v>312778952.50999999</v>
      </c>
      <c r="G6" s="14">
        <f>SUM(G7:G12)</f>
        <v>701848831.41030002</v>
      </c>
      <c r="H6" s="14">
        <f>F6+G6</f>
        <v>1014627783.9203</v>
      </c>
      <c r="I6" s="57"/>
    </row>
    <row r="7" spans="1:48" ht="15.75" customHeight="1">
      <c r="A7" s="38">
        <v>1.1000000000000001</v>
      </c>
      <c r="B7" s="65" t="s">
        <v>160</v>
      </c>
      <c r="C7" s="19">
        <v>0</v>
      </c>
      <c r="D7" s="19">
        <v>0</v>
      </c>
      <c r="E7" s="14">
        <f t="shared" ref="E7:E54" si="0">C7+D7</f>
        <v>0</v>
      </c>
      <c r="F7" s="19">
        <v>0</v>
      </c>
      <c r="G7" s="19">
        <v>0</v>
      </c>
      <c r="H7" s="14">
        <f t="shared" ref="H7:H54" si="1">F7+G7</f>
        <v>0</v>
      </c>
      <c r="I7" s="57"/>
    </row>
    <row r="8" spans="1:48" ht="15.75" customHeight="1">
      <c r="A8" s="38">
        <v>1.2</v>
      </c>
      <c r="B8" s="65" t="s">
        <v>159</v>
      </c>
      <c r="C8" s="19">
        <v>18058</v>
      </c>
      <c r="D8" s="19">
        <v>0</v>
      </c>
      <c r="E8" s="14">
        <f t="shared" si="0"/>
        <v>18058</v>
      </c>
      <c r="F8" s="19">
        <v>126636.95</v>
      </c>
      <c r="G8" s="19">
        <v>0</v>
      </c>
      <c r="H8" s="14">
        <f t="shared" si="1"/>
        <v>126636.95</v>
      </c>
      <c r="I8" s="57"/>
    </row>
    <row r="9" spans="1:48" ht="15.75" customHeight="1">
      <c r="A9" s="38">
        <v>1.3</v>
      </c>
      <c r="B9" s="65" t="s">
        <v>161</v>
      </c>
      <c r="C9" s="19">
        <v>18058</v>
      </c>
      <c r="D9" s="19">
        <v>0</v>
      </c>
      <c r="E9" s="14">
        <f t="shared" si="0"/>
        <v>18058</v>
      </c>
      <c r="F9" s="19">
        <v>278438483.52999997</v>
      </c>
      <c r="G9" s="19">
        <v>269565259.27719998</v>
      </c>
      <c r="H9" s="14">
        <f t="shared" si="1"/>
        <v>548003742.80719995</v>
      </c>
      <c r="I9" s="57"/>
    </row>
    <row r="10" spans="1:48" ht="15.75" customHeight="1">
      <c r="A10" s="38">
        <v>1.4</v>
      </c>
      <c r="B10" s="65" t="s">
        <v>162</v>
      </c>
      <c r="C10" s="19">
        <v>546464750.25999999</v>
      </c>
      <c r="D10" s="19">
        <v>913456869.95700002</v>
      </c>
      <c r="E10" s="14">
        <f t="shared" si="0"/>
        <v>1459921620.217</v>
      </c>
      <c r="F10" s="19">
        <v>0</v>
      </c>
      <c r="G10" s="19">
        <v>0</v>
      </c>
      <c r="H10" s="14">
        <f t="shared" si="1"/>
        <v>0</v>
      </c>
      <c r="I10" s="57"/>
    </row>
    <row r="11" spans="1:48" ht="15.75" customHeight="1">
      <c r="A11" s="38">
        <v>1.5</v>
      </c>
      <c r="B11" s="65" t="s">
        <v>163</v>
      </c>
      <c r="C11" s="19">
        <v>0</v>
      </c>
      <c r="D11" s="19">
        <v>0</v>
      </c>
      <c r="E11" s="14">
        <f t="shared" si="0"/>
        <v>0</v>
      </c>
      <c r="F11" s="19">
        <v>34213832.030000001</v>
      </c>
      <c r="G11" s="19">
        <v>432283572.13309997</v>
      </c>
      <c r="H11" s="14">
        <f t="shared" si="1"/>
        <v>466497404.1631</v>
      </c>
      <c r="I11" s="57"/>
    </row>
    <row r="12" spans="1:48" ht="15.75" customHeight="1">
      <c r="A12" s="38">
        <v>1.6</v>
      </c>
      <c r="B12" s="65" t="s">
        <v>164</v>
      </c>
      <c r="C12" s="19">
        <v>0</v>
      </c>
      <c r="D12" s="19">
        <v>0</v>
      </c>
      <c r="E12" s="14">
        <f t="shared" si="0"/>
        <v>0</v>
      </c>
      <c r="F12" s="19">
        <v>0</v>
      </c>
      <c r="G12" s="19">
        <v>0</v>
      </c>
      <c r="H12" s="14">
        <f t="shared" si="1"/>
        <v>0</v>
      </c>
      <c r="I12" s="57"/>
    </row>
    <row r="13" spans="1:48" ht="15.75" customHeight="1">
      <c r="A13" s="38">
        <v>2</v>
      </c>
      <c r="B13" s="49" t="s">
        <v>165</v>
      </c>
      <c r="C13" s="14">
        <f>SUM(C14:C20)</f>
        <v>2255724.0299999998</v>
      </c>
      <c r="D13" s="14">
        <f>SUM(D14:D20)</f>
        <v>1249541.3770999999</v>
      </c>
      <c r="E13" s="14">
        <f t="shared" si="0"/>
        <v>3505265.4070999995</v>
      </c>
      <c r="F13" s="14">
        <f>SUM(F14:F20)</f>
        <v>1285321.67</v>
      </c>
      <c r="G13" s="14">
        <f>SUM(G14:G20)</f>
        <v>1610472.3530999999</v>
      </c>
      <c r="H13" s="14">
        <f t="shared" si="1"/>
        <v>2895794.0230999999</v>
      </c>
      <c r="I13" s="57"/>
    </row>
    <row r="14" spans="1:48" ht="15.75" customHeight="1">
      <c r="A14" s="38">
        <v>2.1</v>
      </c>
      <c r="B14" s="65" t="s">
        <v>166</v>
      </c>
      <c r="C14" s="19">
        <v>2255724.0299999998</v>
      </c>
      <c r="D14" s="19">
        <v>1249541.3770999999</v>
      </c>
      <c r="E14" s="14">
        <f t="shared" si="0"/>
        <v>3505265.4070999995</v>
      </c>
      <c r="F14" s="19">
        <v>1285321.67</v>
      </c>
      <c r="G14" s="19">
        <v>1610472.3530999999</v>
      </c>
      <c r="H14" s="14">
        <f t="shared" si="1"/>
        <v>2895794.0230999999</v>
      </c>
      <c r="I14" s="57"/>
    </row>
    <row r="15" spans="1:48" ht="15.75" customHeight="1">
      <c r="A15" s="38">
        <v>2.2000000000000002</v>
      </c>
      <c r="B15" s="65" t="s">
        <v>167</v>
      </c>
      <c r="C15" s="19">
        <v>0</v>
      </c>
      <c r="D15" s="19">
        <v>0</v>
      </c>
      <c r="E15" s="14">
        <f t="shared" si="0"/>
        <v>0</v>
      </c>
      <c r="F15" s="19">
        <v>0</v>
      </c>
      <c r="G15" s="19">
        <v>0</v>
      </c>
      <c r="H15" s="14">
        <f t="shared" si="1"/>
        <v>0</v>
      </c>
      <c r="I15" s="57"/>
    </row>
    <row r="16" spans="1:48" ht="15.75" customHeight="1">
      <c r="A16" s="38">
        <v>2.2999999999999998</v>
      </c>
      <c r="B16" s="65" t="s">
        <v>168</v>
      </c>
      <c r="C16" s="19">
        <v>0</v>
      </c>
      <c r="D16" s="19">
        <v>0</v>
      </c>
      <c r="E16" s="14">
        <f t="shared" si="0"/>
        <v>0</v>
      </c>
      <c r="F16" s="19">
        <v>0</v>
      </c>
      <c r="G16" s="19">
        <v>0</v>
      </c>
      <c r="H16" s="14">
        <f t="shared" si="1"/>
        <v>0</v>
      </c>
      <c r="I16" s="57"/>
    </row>
    <row r="17" spans="1:15">
      <c r="A17" s="38">
        <v>2.4</v>
      </c>
      <c r="B17" s="65" t="s">
        <v>169</v>
      </c>
      <c r="C17" s="19">
        <v>0</v>
      </c>
      <c r="D17" s="19">
        <v>0</v>
      </c>
      <c r="E17" s="14">
        <f t="shared" si="0"/>
        <v>0</v>
      </c>
      <c r="F17" s="19">
        <v>0</v>
      </c>
      <c r="G17" s="19">
        <v>0</v>
      </c>
      <c r="H17" s="14">
        <f t="shared" si="1"/>
        <v>0</v>
      </c>
      <c r="I17" s="57"/>
    </row>
    <row r="18" spans="1:15">
      <c r="A18" s="38">
        <v>2.5</v>
      </c>
      <c r="B18" s="65" t="s">
        <v>170</v>
      </c>
      <c r="C18" s="19">
        <v>0</v>
      </c>
      <c r="D18" s="19">
        <v>0</v>
      </c>
      <c r="E18" s="14">
        <f t="shared" si="0"/>
        <v>0</v>
      </c>
      <c r="F18" s="19">
        <v>0</v>
      </c>
      <c r="G18" s="19">
        <v>0</v>
      </c>
      <c r="H18" s="14">
        <f t="shared" si="1"/>
        <v>0</v>
      </c>
      <c r="I18" s="57"/>
    </row>
    <row r="19" spans="1:15">
      <c r="A19" s="38">
        <v>2.6</v>
      </c>
      <c r="B19" s="65" t="s">
        <v>171</v>
      </c>
      <c r="C19" s="19">
        <v>0</v>
      </c>
      <c r="D19" s="19">
        <v>0</v>
      </c>
      <c r="E19" s="14">
        <f t="shared" si="0"/>
        <v>0</v>
      </c>
      <c r="F19" s="19">
        <v>0</v>
      </c>
      <c r="G19" s="19">
        <v>0</v>
      </c>
      <c r="H19" s="14">
        <f t="shared" si="1"/>
        <v>0</v>
      </c>
      <c r="I19" s="57"/>
    </row>
    <row r="20" spans="1:15">
      <c r="A20" s="38">
        <v>2.7</v>
      </c>
      <c r="B20" s="65" t="s">
        <v>172</v>
      </c>
      <c r="C20" s="19">
        <v>0</v>
      </c>
      <c r="D20" s="19">
        <v>0</v>
      </c>
      <c r="E20" s="14">
        <f t="shared" si="0"/>
        <v>0</v>
      </c>
      <c r="F20" s="19">
        <v>0</v>
      </c>
      <c r="G20" s="19">
        <v>0</v>
      </c>
      <c r="H20" s="14">
        <f t="shared" si="1"/>
        <v>0</v>
      </c>
      <c r="I20" s="57"/>
    </row>
    <row r="21" spans="1:15" ht="15.75">
      <c r="A21" s="38">
        <v>3</v>
      </c>
      <c r="B21" s="49" t="s">
        <v>51</v>
      </c>
      <c r="C21" s="14">
        <f>SUM(C22:C24)</f>
        <v>0</v>
      </c>
      <c r="D21" s="14">
        <f>SUM(D22:D24)</f>
        <v>0</v>
      </c>
      <c r="E21" s="14">
        <f t="shared" si="0"/>
        <v>0</v>
      </c>
      <c r="F21" s="14">
        <f>SUM(F22:F24)</f>
        <v>0</v>
      </c>
      <c r="G21" s="14">
        <f>SUM(G22:G24)</f>
        <v>0</v>
      </c>
      <c r="H21" s="14">
        <f t="shared" si="1"/>
        <v>0</v>
      </c>
      <c r="I21" s="57"/>
    </row>
    <row r="22" spans="1:15">
      <c r="A22" s="38">
        <v>3.1</v>
      </c>
      <c r="B22" s="65" t="s">
        <v>173</v>
      </c>
      <c r="C22" s="19">
        <v>0</v>
      </c>
      <c r="D22" s="19">
        <v>0</v>
      </c>
      <c r="E22" s="14">
        <f t="shared" si="0"/>
        <v>0</v>
      </c>
      <c r="F22" s="19">
        <v>0</v>
      </c>
      <c r="G22" s="19">
        <v>0</v>
      </c>
      <c r="H22" s="14">
        <f t="shared" si="1"/>
        <v>0</v>
      </c>
      <c r="I22" s="57"/>
    </row>
    <row r="23" spans="1:15">
      <c r="A23" s="38">
        <v>3.2</v>
      </c>
      <c r="B23" s="65" t="s">
        <v>174</v>
      </c>
      <c r="C23" s="19">
        <v>0</v>
      </c>
      <c r="D23" s="19">
        <v>0</v>
      </c>
      <c r="E23" s="14">
        <f t="shared" si="0"/>
        <v>0</v>
      </c>
      <c r="F23" s="19">
        <v>0</v>
      </c>
      <c r="G23" s="19">
        <v>0</v>
      </c>
      <c r="H23" s="14">
        <f t="shared" si="1"/>
        <v>0</v>
      </c>
      <c r="I23" s="57"/>
    </row>
    <row r="24" spans="1:15">
      <c r="A24" s="38">
        <v>3.3</v>
      </c>
      <c r="B24" s="65" t="s">
        <v>175</v>
      </c>
      <c r="C24" s="19">
        <v>0</v>
      </c>
      <c r="D24" s="19">
        <v>0</v>
      </c>
      <c r="E24" s="14">
        <f t="shared" si="0"/>
        <v>0</v>
      </c>
      <c r="F24" s="19">
        <v>0</v>
      </c>
      <c r="G24" s="19">
        <v>0</v>
      </c>
      <c r="H24" s="14">
        <f t="shared" si="1"/>
        <v>0</v>
      </c>
      <c r="I24" s="57"/>
    </row>
    <row r="25" spans="1:15" ht="15.75">
      <c r="A25" s="38">
        <v>4</v>
      </c>
      <c r="B25" s="49" t="s">
        <v>176</v>
      </c>
      <c r="C25" s="14">
        <f>SUM(C26:C28)</f>
        <v>28905</v>
      </c>
      <c r="D25" s="14">
        <f>SUM(D26:D28)</f>
        <v>0</v>
      </c>
      <c r="E25" s="14">
        <f t="shared" si="0"/>
        <v>28905</v>
      </c>
      <c r="F25" s="14">
        <f>SUM(F26:F28)</f>
        <v>20824</v>
      </c>
      <c r="G25" s="14">
        <f>SUM(G26:G28)</f>
        <v>0</v>
      </c>
      <c r="H25" s="14">
        <f t="shared" si="1"/>
        <v>20824</v>
      </c>
      <c r="I25" s="57"/>
    </row>
    <row r="26" spans="1:15">
      <c r="A26" s="38">
        <v>4.0999999999999996</v>
      </c>
      <c r="B26" s="66" t="s">
        <v>177</v>
      </c>
      <c r="C26" s="19">
        <v>19688</v>
      </c>
      <c r="D26" s="19">
        <v>0</v>
      </c>
      <c r="E26" s="14">
        <f t="shared" si="0"/>
        <v>19688</v>
      </c>
      <c r="F26" s="19">
        <v>14065</v>
      </c>
      <c r="G26" s="19">
        <v>0</v>
      </c>
      <c r="H26" s="14">
        <f t="shared" si="1"/>
        <v>14065</v>
      </c>
      <c r="I26" s="57"/>
    </row>
    <row r="27" spans="1:15">
      <c r="A27" s="38">
        <v>4.2</v>
      </c>
      <c r="B27" s="66" t="s">
        <v>178</v>
      </c>
      <c r="C27" s="19">
        <v>0</v>
      </c>
      <c r="D27" s="19">
        <v>0</v>
      </c>
      <c r="E27" s="14">
        <f t="shared" si="0"/>
        <v>0</v>
      </c>
      <c r="F27" s="19">
        <v>0</v>
      </c>
      <c r="G27" s="19">
        <v>0</v>
      </c>
      <c r="H27" s="14">
        <f t="shared" si="1"/>
        <v>0</v>
      </c>
      <c r="I27" s="57"/>
    </row>
    <row r="28" spans="1:15">
      <c r="A28" s="38">
        <v>4.3</v>
      </c>
      <c r="B28" s="66" t="s">
        <v>179</v>
      </c>
      <c r="C28" s="19">
        <v>9217</v>
      </c>
      <c r="D28" s="19">
        <v>0</v>
      </c>
      <c r="E28" s="14">
        <f t="shared" si="0"/>
        <v>9217</v>
      </c>
      <c r="F28" s="19">
        <v>6759</v>
      </c>
      <c r="G28" s="19">
        <v>0</v>
      </c>
      <c r="H28" s="14">
        <f t="shared" si="1"/>
        <v>6759</v>
      </c>
      <c r="I28" s="57"/>
    </row>
    <row r="29" spans="1:15" ht="15.75">
      <c r="A29" s="38">
        <v>5</v>
      </c>
      <c r="B29" s="67" t="s">
        <v>180</v>
      </c>
      <c r="C29" s="14">
        <f>SUM(C30:C33)</f>
        <v>0</v>
      </c>
      <c r="D29" s="14">
        <f>SUM(D30:D33)</f>
        <v>0</v>
      </c>
      <c r="E29" s="14">
        <f t="shared" si="0"/>
        <v>0</v>
      </c>
      <c r="F29" s="14">
        <f>SUM(F30:F33)</f>
        <v>0</v>
      </c>
      <c r="G29" s="14">
        <f>SUM(G30:G33)</f>
        <v>0</v>
      </c>
      <c r="H29" s="14">
        <f t="shared" si="1"/>
        <v>0</v>
      </c>
      <c r="I29" s="57"/>
    </row>
    <row r="30" spans="1:15">
      <c r="A30" s="38">
        <v>5.0999999999999996</v>
      </c>
      <c r="B30" s="66" t="s">
        <v>181</v>
      </c>
      <c r="C30" s="19">
        <v>0</v>
      </c>
      <c r="D30" s="19">
        <v>0</v>
      </c>
      <c r="E30" s="14">
        <f t="shared" si="0"/>
        <v>0</v>
      </c>
      <c r="F30" s="19">
        <v>0</v>
      </c>
      <c r="G30" s="19">
        <v>0</v>
      </c>
      <c r="H30" s="14">
        <f t="shared" si="1"/>
        <v>0</v>
      </c>
      <c r="I30" s="57"/>
    </row>
    <row r="31" spans="1:15" s="69" customFormat="1">
      <c r="A31" s="35">
        <v>5.2</v>
      </c>
      <c r="B31" s="66" t="s">
        <v>182</v>
      </c>
      <c r="C31" s="19">
        <v>0</v>
      </c>
      <c r="D31" s="19">
        <v>0</v>
      </c>
      <c r="E31" s="14">
        <f t="shared" si="0"/>
        <v>0</v>
      </c>
      <c r="F31" s="19">
        <v>0</v>
      </c>
      <c r="G31" s="19">
        <v>0</v>
      </c>
      <c r="H31" s="14">
        <f t="shared" si="1"/>
        <v>0</v>
      </c>
      <c r="I31" s="68"/>
      <c r="J31" s="28"/>
      <c r="K31" s="28"/>
      <c r="L31" s="28"/>
      <c r="M31" s="28"/>
      <c r="N31" s="28"/>
      <c r="O31" s="28"/>
    </row>
    <row r="32" spans="1:15" s="69" customFormat="1">
      <c r="A32" s="35">
        <v>5.3</v>
      </c>
      <c r="B32" s="66" t="s">
        <v>183</v>
      </c>
      <c r="C32" s="19">
        <v>0</v>
      </c>
      <c r="D32" s="19">
        <v>0</v>
      </c>
      <c r="E32" s="14">
        <f t="shared" si="0"/>
        <v>0</v>
      </c>
      <c r="F32" s="19">
        <v>0</v>
      </c>
      <c r="G32" s="19">
        <v>0</v>
      </c>
      <c r="H32" s="14">
        <f t="shared" si="1"/>
        <v>0</v>
      </c>
      <c r="I32" s="68"/>
      <c r="J32" s="28"/>
      <c r="K32" s="28"/>
      <c r="L32" s="28"/>
      <c r="M32" s="28"/>
      <c r="N32" s="28"/>
      <c r="O32" s="28"/>
    </row>
    <row r="33" spans="1:9">
      <c r="A33" s="38">
        <v>5.4</v>
      </c>
      <c r="B33" s="66" t="s">
        <v>184</v>
      </c>
      <c r="C33" s="19">
        <v>0</v>
      </c>
      <c r="D33" s="19">
        <v>0</v>
      </c>
      <c r="E33" s="14">
        <f t="shared" si="0"/>
        <v>0</v>
      </c>
      <c r="F33" s="19">
        <v>0</v>
      </c>
      <c r="G33" s="19">
        <v>0</v>
      </c>
      <c r="H33" s="14">
        <f t="shared" si="1"/>
        <v>0</v>
      </c>
      <c r="I33" s="57"/>
    </row>
    <row r="34" spans="1:9" ht="15.75">
      <c r="A34" s="38">
        <v>6</v>
      </c>
      <c r="B34" s="67" t="s">
        <v>185</v>
      </c>
      <c r="C34" s="14">
        <f>SUM(C35:C38)</f>
        <v>0</v>
      </c>
      <c r="D34" s="14">
        <f>SUM(D35:D38)</f>
        <v>0</v>
      </c>
      <c r="E34" s="14">
        <f t="shared" si="0"/>
        <v>0</v>
      </c>
      <c r="F34" s="14">
        <f>SUM(F35:F38)</f>
        <v>0</v>
      </c>
      <c r="G34" s="14">
        <f>SUM(G35:G38)</f>
        <v>0</v>
      </c>
      <c r="H34" s="14">
        <f t="shared" si="1"/>
        <v>0</v>
      </c>
      <c r="I34" s="57"/>
    </row>
    <row r="35" spans="1:9">
      <c r="A35" s="38">
        <v>6.1</v>
      </c>
      <c r="B35" s="66" t="s">
        <v>186</v>
      </c>
      <c r="C35" s="19">
        <v>0</v>
      </c>
      <c r="D35" s="19">
        <v>0</v>
      </c>
      <c r="E35" s="14">
        <f t="shared" si="0"/>
        <v>0</v>
      </c>
      <c r="F35" s="19">
        <v>0</v>
      </c>
      <c r="G35" s="19">
        <v>0</v>
      </c>
      <c r="H35" s="14">
        <f t="shared" si="1"/>
        <v>0</v>
      </c>
      <c r="I35" s="57"/>
    </row>
    <row r="36" spans="1:9">
      <c r="A36" s="38">
        <v>6.2</v>
      </c>
      <c r="B36" s="66" t="s">
        <v>187</v>
      </c>
      <c r="C36" s="19">
        <v>0</v>
      </c>
      <c r="D36" s="19">
        <v>0</v>
      </c>
      <c r="E36" s="14">
        <f t="shared" si="0"/>
        <v>0</v>
      </c>
      <c r="F36" s="19">
        <v>0</v>
      </c>
      <c r="G36" s="19">
        <v>0</v>
      </c>
      <c r="H36" s="14">
        <f t="shared" si="1"/>
        <v>0</v>
      </c>
      <c r="I36" s="57"/>
    </row>
    <row r="37" spans="1:9">
      <c r="A37" s="38">
        <v>6.3</v>
      </c>
      <c r="B37" s="66" t="s">
        <v>188</v>
      </c>
      <c r="C37" s="19">
        <v>0</v>
      </c>
      <c r="D37" s="19">
        <v>0</v>
      </c>
      <c r="E37" s="14">
        <f t="shared" si="0"/>
        <v>0</v>
      </c>
      <c r="F37" s="19">
        <v>0</v>
      </c>
      <c r="G37" s="19">
        <v>0</v>
      </c>
      <c r="H37" s="14">
        <f t="shared" si="1"/>
        <v>0</v>
      </c>
      <c r="I37" s="57"/>
    </row>
    <row r="38" spans="1:9">
      <c r="A38" s="38">
        <v>6.4</v>
      </c>
      <c r="B38" s="66" t="s">
        <v>184</v>
      </c>
      <c r="C38" s="19">
        <v>0</v>
      </c>
      <c r="D38" s="19">
        <v>0</v>
      </c>
      <c r="E38" s="14">
        <f t="shared" si="0"/>
        <v>0</v>
      </c>
      <c r="F38" s="19">
        <v>0</v>
      </c>
      <c r="G38" s="19">
        <v>0</v>
      </c>
      <c r="H38" s="14">
        <f t="shared" si="1"/>
        <v>0</v>
      </c>
      <c r="I38" s="57"/>
    </row>
    <row r="39" spans="1:9" ht="15.75">
      <c r="A39" s="38">
        <v>7</v>
      </c>
      <c r="B39" s="67" t="s">
        <v>189</v>
      </c>
      <c r="C39" s="41">
        <f>SUM(C40:C42)</f>
        <v>23949780.309999999</v>
      </c>
      <c r="D39" s="41">
        <f>SUM(D40:D42)</f>
        <v>72625.405100000004</v>
      </c>
      <c r="E39" s="14">
        <f t="shared" si="0"/>
        <v>24022405.715099998</v>
      </c>
      <c r="F39" s="41">
        <f>SUM(F40:F42)</f>
        <v>13803016.289999999</v>
      </c>
      <c r="G39" s="41">
        <f>SUM(G40:G42)</f>
        <v>88001.865300000005</v>
      </c>
      <c r="H39" s="14">
        <f t="shared" si="1"/>
        <v>13891018.155299999</v>
      </c>
      <c r="I39" s="57"/>
    </row>
    <row r="40" spans="1:9">
      <c r="A40" s="38" t="s">
        <v>2</v>
      </c>
      <c r="B40" s="66" t="s">
        <v>190</v>
      </c>
      <c r="C40" s="19">
        <v>23949780.309999999</v>
      </c>
      <c r="D40" s="19">
        <v>72625.405100000004</v>
      </c>
      <c r="E40" s="14">
        <f t="shared" si="0"/>
        <v>24022405.715099998</v>
      </c>
      <c r="F40" s="19">
        <v>13803016.289999999</v>
      </c>
      <c r="G40" s="19">
        <v>88001.865300000005</v>
      </c>
      <c r="H40" s="14">
        <f t="shared" si="1"/>
        <v>13891018.155299999</v>
      </c>
      <c r="I40" s="57"/>
    </row>
    <row r="41" spans="1:9">
      <c r="A41" s="38" t="s">
        <v>3</v>
      </c>
      <c r="B41" s="66" t="s">
        <v>191</v>
      </c>
      <c r="C41" s="19">
        <v>0</v>
      </c>
      <c r="D41" s="19">
        <v>0</v>
      </c>
      <c r="E41" s="14">
        <f t="shared" si="0"/>
        <v>0</v>
      </c>
      <c r="F41" s="19">
        <v>0</v>
      </c>
      <c r="G41" s="19">
        <v>0</v>
      </c>
      <c r="H41" s="14">
        <f t="shared" si="1"/>
        <v>0</v>
      </c>
      <c r="I41" s="57"/>
    </row>
    <row r="42" spans="1:9">
      <c r="A42" s="38" t="s">
        <v>4</v>
      </c>
      <c r="B42" s="66" t="s">
        <v>192</v>
      </c>
      <c r="C42" s="19">
        <v>0</v>
      </c>
      <c r="D42" s="19">
        <v>0</v>
      </c>
      <c r="E42" s="14">
        <f t="shared" si="0"/>
        <v>0</v>
      </c>
      <c r="F42" s="19">
        <v>0</v>
      </c>
      <c r="G42" s="19">
        <v>0</v>
      </c>
      <c r="H42" s="14">
        <f t="shared" si="1"/>
        <v>0</v>
      </c>
      <c r="I42" s="57"/>
    </row>
    <row r="43" spans="1:9" ht="15.75">
      <c r="A43" s="38">
        <v>8</v>
      </c>
      <c r="B43" s="67" t="s">
        <v>193</v>
      </c>
      <c r="C43" s="41">
        <f>SUM(C44:C48)</f>
        <v>7946785.8700000001</v>
      </c>
      <c r="D43" s="41">
        <f>SUM(D44:D48)</f>
        <v>7855863.4207000006</v>
      </c>
      <c r="E43" s="14">
        <f t="shared" si="0"/>
        <v>15802649.2907</v>
      </c>
      <c r="F43" s="41">
        <f>SUM(F44:F48)</f>
        <v>4248543.46</v>
      </c>
      <c r="G43" s="41">
        <f>SUM(G44:G48)</f>
        <v>5198070.4887999995</v>
      </c>
      <c r="H43" s="14">
        <f t="shared" si="1"/>
        <v>9446613.9487999994</v>
      </c>
      <c r="I43" s="57"/>
    </row>
    <row r="44" spans="1:9">
      <c r="A44" s="38" t="s">
        <v>5</v>
      </c>
      <c r="B44" s="66" t="s">
        <v>194</v>
      </c>
      <c r="C44" s="19">
        <v>0</v>
      </c>
      <c r="D44" s="19">
        <v>0</v>
      </c>
      <c r="E44" s="14">
        <f t="shared" si="0"/>
        <v>0</v>
      </c>
      <c r="F44" s="19">
        <v>0</v>
      </c>
      <c r="G44" s="19">
        <v>0</v>
      </c>
      <c r="H44" s="14">
        <f t="shared" si="1"/>
        <v>0</v>
      </c>
      <c r="I44" s="57"/>
    </row>
    <row r="45" spans="1:9">
      <c r="A45" s="38" t="s">
        <v>6</v>
      </c>
      <c r="B45" s="66" t="s">
        <v>195</v>
      </c>
      <c r="C45" s="19">
        <v>1310103.26</v>
      </c>
      <c r="D45" s="19">
        <v>815013.21959999995</v>
      </c>
      <c r="E45" s="14">
        <f t="shared" si="0"/>
        <v>2125116.4796000002</v>
      </c>
      <c r="F45" s="19">
        <v>696301.39</v>
      </c>
      <c r="G45" s="19">
        <v>579208.39320000005</v>
      </c>
      <c r="H45" s="14">
        <f t="shared" si="1"/>
        <v>1275509.7831999999</v>
      </c>
      <c r="I45" s="57"/>
    </row>
    <row r="46" spans="1:9">
      <c r="A46" s="38" t="s">
        <v>7</v>
      </c>
      <c r="B46" s="66" t="s">
        <v>196</v>
      </c>
      <c r="C46" s="19">
        <v>0</v>
      </c>
      <c r="D46" s="19">
        <v>0</v>
      </c>
      <c r="E46" s="14">
        <f t="shared" si="0"/>
        <v>0</v>
      </c>
      <c r="F46" s="19">
        <v>0</v>
      </c>
      <c r="G46" s="19">
        <v>0</v>
      </c>
      <c r="H46" s="14">
        <f t="shared" si="1"/>
        <v>0</v>
      </c>
      <c r="I46" s="57"/>
    </row>
    <row r="47" spans="1:9">
      <c r="A47" s="38" t="s">
        <v>8</v>
      </c>
      <c r="B47" s="66" t="s">
        <v>197</v>
      </c>
      <c r="C47" s="19">
        <v>6261851.5700000003</v>
      </c>
      <c r="D47" s="19">
        <v>7040850.2011000002</v>
      </c>
      <c r="E47" s="14">
        <f t="shared" si="0"/>
        <v>13302701.7711</v>
      </c>
      <c r="F47" s="19">
        <v>3321439.63</v>
      </c>
      <c r="G47" s="19">
        <v>4618862.0955999997</v>
      </c>
      <c r="H47" s="14">
        <f t="shared" si="1"/>
        <v>7940301.7255999995</v>
      </c>
      <c r="I47" s="57"/>
    </row>
    <row r="48" spans="1:9">
      <c r="A48" s="38" t="s">
        <v>9</v>
      </c>
      <c r="B48" s="66" t="s">
        <v>198</v>
      </c>
      <c r="C48" s="19">
        <v>374831.04</v>
      </c>
      <c r="D48" s="19">
        <v>0</v>
      </c>
      <c r="E48" s="14">
        <f t="shared" si="0"/>
        <v>374831.04</v>
      </c>
      <c r="F48" s="19">
        <v>230802.44</v>
      </c>
      <c r="G48" s="19">
        <v>0</v>
      </c>
      <c r="H48" s="14">
        <f t="shared" si="1"/>
        <v>230802.44</v>
      </c>
      <c r="I48" s="57"/>
    </row>
    <row r="49" spans="1:9" ht="15.75">
      <c r="A49" s="38">
        <v>9</v>
      </c>
      <c r="B49" s="67" t="s">
        <v>199</v>
      </c>
      <c r="C49" s="41">
        <f>SUM(C50:C53)</f>
        <v>4435160.9400000004</v>
      </c>
      <c r="D49" s="41">
        <f>SUM(D50:D53)</f>
        <v>0</v>
      </c>
      <c r="E49" s="14">
        <f t="shared" si="0"/>
        <v>4435160.9400000004</v>
      </c>
      <c r="F49" s="41">
        <f>SUM(F50:F53)</f>
        <v>4632888.99</v>
      </c>
      <c r="G49" s="41">
        <f>SUM(G50:G53)</f>
        <v>0</v>
      </c>
      <c r="H49" s="14">
        <f t="shared" si="1"/>
        <v>4632888.99</v>
      </c>
      <c r="I49" s="57"/>
    </row>
    <row r="50" spans="1:9">
      <c r="A50" s="38" t="s">
        <v>10</v>
      </c>
      <c r="B50" s="66" t="s">
        <v>200</v>
      </c>
      <c r="C50" s="19">
        <v>0</v>
      </c>
      <c r="D50" s="19">
        <v>0</v>
      </c>
      <c r="E50" s="14">
        <f t="shared" si="0"/>
        <v>0</v>
      </c>
      <c r="F50" s="19">
        <v>0</v>
      </c>
      <c r="G50" s="19">
        <v>0</v>
      </c>
      <c r="H50" s="14">
        <f t="shared" si="1"/>
        <v>0</v>
      </c>
      <c r="I50" s="57"/>
    </row>
    <row r="51" spans="1:9">
      <c r="A51" s="38" t="s">
        <v>11</v>
      </c>
      <c r="B51" s="66" t="s">
        <v>201</v>
      </c>
      <c r="C51" s="19">
        <v>4434386.9400000004</v>
      </c>
      <c r="D51" s="19">
        <v>0</v>
      </c>
      <c r="E51" s="14">
        <f t="shared" si="0"/>
        <v>4434386.9400000004</v>
      </c>
      <c r="F51" s="19">
        <v>4631944.99</v>
      </c>
      <c r="G51" s="19">
        <v>0</v>
      </c>
      <c r="H51" s="14">
        <f t="shared" si="1"/>
        <v>4631944.99</v>
      </c>
      <c r="I51" s="57"/>
    </row>
    <row r="52" spans="1:9">
      <c r="A52" s="38" t="s">
        <v>12</v>
      </c>
      <c r="B52" s="66" t="s">
        <v>202</v>
      </c>
      <c r="C52" s="19">
        <v>774</v>
      </c>
      <c r="D52" s="19">
        <v>0</v>
      </c>
      <c r="E52" s="14">
        <f t="shared" si="0"/>
        <v>774</v>
      </c>
      <c r="F52" s="19">
        <v>944</v>
      </c>
      <c r="G52" s="19">
        <v>0</v>
      </c>
      <c r="H52" s="14">
        <f t="shared" si="1"/>
        <v>944</v>
      </c>
      <c r="I52" s="57"/>
    </row>
    <row r="53" spans="1:9">
      <c r="A53" s="38" t="s">
        <v>13</v>
      </c>
      <c r="B53" s="66" t="s">
        <v>203</v>
      </c>
      <c r="C53" s="19">
        <v>0</v>
      </c>
      <c r="D53" s="19">
        <v>0</v>
      </c>
      <c r="E53" s="14">
        <f t="shared" si="0"/>
        <v>0</v>
      </c>
      <c r="F53" s="19">
        <v>0</v>
      </c>
      <c r="G53" s="19">
        <v>0</v>
      </c>
      <c r="H53" s="14">
        <f t="shared" si="1"/>
        <v>0</v>
      </c>
      <c r="I53" s="57"/>
    </row>
    <row r="54" spans="1:9" ht="15.75">
      <c r="A54" s="38">
        <v>10</v>
      </c>
      <c r="B54" s="67" t="s">
        <v>57</v>
      </c>
      <c r="C54" s="41">
        <f>C6+C13+C21+C25+C29+C34+C39+C43+C49</f>
        <v>585117222.40999997</v>
      </c>
      <c r="D54" s="41">
        <f>D6+D13+D21+D25+D29+D34+D39+D43+D49</f>
        <v>922634900.15989995</v>
      </c>
      <c r="E54" s="14">
        <f t="shared" si="0"/>
        <v>1507752122.5699</v>
      </c>
      <c r="F54" s="41">
        <f>F6+F13+F21+F25+F29+F34+F39+F43+F49</f>
        <v>336769546.92000002</v>
      </c>
      <c r="G54" s="41">
        <f>G6+G13+G21+G25+G29+G34+G39+G43+G49</f>
        <v>708745376.11750007</v>
      </c>
      <c r="H54" s="14">
        <f t="shared" si="1"/>
        <v>1045514923.0375001</v>
      </c>
      <c r="I54" s="57"/>
    </row>
    <row r="55" spans="1:9">
      <c r="A55" s="70"/>
      <c r="B55" s="71"/>
      <c r="C55" s="56"/>
      <c r="D55" s="56"/>
      <c r="E55" s="25"/>
      <c r="F55" s="56"/>
      <c r="G55" s="56"/>
      <c r="H55" s="25"/>
      <c r="I55" s="57"/>
    </row>
    <row r="56" spans="1:9">
      <c r="A56" s="27"/>
      <c r="B56" s="27" t="s">
        <v>95</v>
      </c>
      <c r="C56" s="57"/>
      <c r="D56" s="57"/>
      <c r="E56" s="57"/>
      <c r="F56" s="57"/>
      <c r="G56" s="57"/>
      <c r="H56" s="57"/>
      <c r="I56" s="57"/>
    </row>
    <row r="57" spans="1:9">
      <c r="A57" s="27"/>
      <c r="B57" s="27"/>
      <c r="C57" s="57"/>
      <c r="D57" s="57"/>
      <c r="E57" s="57"/>
      <c r="F57" s="57"/>
      <c r="G57" s="57"/>
      <c r="H57" s="57"/>
      <c r="I57" s="57"/>
    </row>
    <row r="58" spans="1:9">
      <c r="A58" s="27"/>
      <c r="B58" s="27" t="s">
        <v>96</v>
      </c>
      <c r="C58" s="57"/>
      <c r="D58" s="57"/>
      <c r="E58" s="57"/>
      <c r="F58" s="57"/>
      <c r="G58" s="57"/>
      <c r="H58" s="57"/>
      <c r="I58" s="57"/>
    </row>
    <row r="59" spans="1:9">
      <c r="A59" s="57"/>
      <c r="C59" s="57"/>
      <c r="D59" s="57"/>
      <c r="E59" s="57"/>
      <c r="F59" s="57"/>
      <c r="G59" s="57"/>
      <c r="H59" s="57"/>
      <c r="I59" s="57"/>
    </row>
    <row r="64" spans="1:9">
      <c r="B64" s="72"/>
    </row>
  </sheetData>
  <mergeCells count="3">
    <mergeCell ref="C4:E4"/>
    <mergeCell ref="F4:H4"/>
    <mergeCell ref="D1:H1"/>
  </mergeCells>
  <pageMargins left="0.7" right="0.7" top="0.75" bottom="0.75" header="0.3" footer="0.3"/>
  <pageSetup orientation="portrait" r:id="rId1"/>
  <ignoredErrors>
    <ignoredError sqref="E6 E13 E21 E25 E29 E34 E39 E43 E49 E5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3"/>
  <sheetViews>
    <sheetView workbookViewId="0">
      <selection activeCell="B1" sqref="B1:F1"/>
    </sheetView>
  </sheetViews>
  <sheetFormatPr defaultRowHeight="15"/>
  <cols>
    <col min="1" max="1" width="5.28515625" customWidth="1"/>
    <col min="2" max="2" width="44.5703125" bestFit="1" customWidth="1"/>
    <col min="3" max="3" width="17.7109375" customWidth="1"/>
    <col min="4" max="4" width="25" customWidth="1"/>
    <col min="5" max="5" width="9.140625" style="76" hidden="1" customWidth="1"/>
    <col min="6" max="6" width="18.7109375" style="76" hidden="1" customWidth="1"/>
    <col min="7" max="9" width="15" style="76" hidden="1" customWidth="1"/>
    <col min="10" max="11" width="15" hidden="1" customWidth="1"/>
    <col min="12" max="17" width="15.28515625" hidden="1" customWidth="1"/>
  </cols>
  <sheetData>
    <row r="1" spans="1:17">
      <c r="B1" s="129" t="s">
        <v>97</v>
      </c>
      <c r="C1" s="130"/>
      <c r="D1" s="130"/>
      <c r="E1" s="130"/>
      <c r="F1" s="130"/>
    </row>
    <row r="2" spans="1:17">
      <c r="A2" s="73" t="s">
        <v>30</v>
      </c>
      <c r="B2" s="1" t="s">
        <v>35</v>
      </c>
      <c r="C2" s="1"/>
      <c r="D2" s="75"/>
    </row>
    <row r="3" spans="1:17">
      <c r="A3" s="73" t="s">
        <v>34</v>
      </c>
      <c r="B3" s="4">
        <v>42004</v>
      </c>
      <c r="C3" s="4"/>
      <c r="D3" s="77" t="s">
        <v>31</v>
      </c>
    </row>
    <row r="4" spans="1:17" ht="18" customHeight="1">
      <c r="B4" s="78" t="s">
        <v>204</v>
      </c>
      <c r="C4" s="2"/>
      <c r="D4" s="79"/>
    </row>
    <row r="5" spans="1:17" ht="33">
      <c r="A5" s="80"/>
      <c r="B5" s="33"/>
      <c r="C5" s="125" t="s">
        <v>28</v>
      </c>
      <c r="D5" s="131" t="s">
        <v>54</v>
      </c>
      <c r="E5" s="132"/>
      <c r="F5" s="132"/>
    </row>
    <row r="6" spans="1:17" ht="18" customHeight="1">
      <c r="A6" s="80"/>
      <c r="B6" s="81" t="s">
        <v>29</v>
      </c>
      <c r="C6" s="80"/>
      <c r="D6" s="80"/>
    </row>
    <row r="7" spans="1:17" ht="18" customHeight="1">
      <c r="A7" s="80">
        <v>1</v>
      </c>
      <c r="B7" s="82" t="s">
        <v>205</v>
      </c>
      <c r="C7" s="119">
        <v>0.13228905094572843</v>
      </c>
      <c r="D7" s="83">
        <v>8.8300000000000003E-2</v>
      </c>
    </row>
    <row r="8" spans="1:17" ht="18" customHeight="1">
      <c r="A8" s="80">
        <v>2</v>
      </c>
      <c r="B8" s="82" t="s">
        <v>206</v>
      </c>
      <c r="C8" s="119">
        <v>0.18307957523617147</v>
      </c>
      <c r="D8" s="83">
        <v>0.13650000000000001</v>
      </c>
    </row>
    <row r="9" spans="1:17" ht="18" customHeight="1">
      <c r="A9" s="80">
        <v>3</v>
      </c>
      <c r="B9" s="82" t="s">
        <v>208</v>
      </c>
      <c r="C9" s="119">
        <v>1.2094</v>
      </c>
      <c r="D9" s="83">
        <v>1.2266999999999999</v>
      </c>
    </row>
    <row r="10" spans="1:17" ht="18" customHeight="1">
      <c r="A10" s="80">
        <v>4</v>
      </c>
      <c r="B10" s="82" t="s">
        <v>207</v>
      </c>
      <c r="C10" s="84">
        <v>4.4900000000000002E-2</v>
      </c>
      <c r="D10" s="83">
        <v>0</v>
      </c>
    </row>
    <row r="11" spans="1:17" ht="18" customHeight="1">
      <c r="A11" s="80"/>
      <c r="B11" s="85" t="s">
        <v>209</v>
      </c>
      <c r="C11" s="86"/>
      <c r="D11" s="83"/>
    </row>
    <row r="12" spans="1:17">
      <c r="A12" s="80">
        <v>5</v>
      </c>
      <c r="B12" s="82" t="s">
        <v>210</v>
      </c>
      <c r="C12" s="84">
        <f>(RI!E22)/Ratios!Q15</f>
        <v>0.20466017375776116</v>
      </c>
      <c r="D12" s="83">
        <v>0.22781393485559451</v>
      </c>
      <c r="F12" s="76">
        <v>2014</v>
      </c>
    </row>
    <row r="13" spans="1:17">
      <c r="A13" s="80">
        <v>6</v>
      </c>
      <c r="B13" s="87" t="s">
        <v>211</v>
      </c>
      <c r="C13" s="84">
        <f>(RI!E30)/Ratios!Q15</f>
        <v>6.5722353831370706E-2</v>
      </c>
      <c r="D13" s="83">
        <v>7.2577613353894468E-2</v>
      </c>
      <c r="F13" s="76">
        <v>1</v>
      </c>
      <c r="G13" s="76">
        <v>2</v>
      </c>
      <c r="H13" s="76">
        <v>3</v>
      </c>
    </row>
    <row r="14" spans="1:17" ht="18" customHeight="1">
      <c r="A14" s="80">
        <v>7</v>
      </c>
      <c r="B14" s="122" t="s">
        <v>212</v>
      </c>
      <c r="C14" s="83">
        <f>((RI!E31+RI!E45-RI!E38-RI!E39-RI!E41-RI!E42-RI!E53)/Ratios!Q15)</f>
        <v>6.1935470695039359E-2</v>
      </c>
      <c r="D14" s="83">
        <v>6.3346617262330082E-2</v>
      </c>
      <c r="F14" s="76" t="s">
        <v>14</v>
      </c>
      <c r="G14" s="76" t="s">
        <v>15</v>
      </c>
      <c r="H14" s="76" t="s">
        <v>16</v>
      </c>
      <c r="I14" s="88" t="s">
        <v>17</v>
      </c>
      <c r="J14" s="88" t="s">
        <v>18</v>
      </c>
      <c r="K14" s="88" t="s">
        <v>19</v>
      </c>
      <c r="L14" s="88" t="s">
        <v>22</v>
      </c>
      <c r="M14" s="88" t="s">
        <v>23</v>
      </c>
      <c r="N14" s="88" t="s">
        <v>24</v>
      </c>
      <c r="O14" s="88" t="s">
        <v>25</v>
      </c>
      <c r="P14" s="88" t="s">
        <v>26</v>
      </c>
      <c r="Q14" s="88" t="s">
        <v>27</v>
      </c>
    </row>
    <row r="15" spans="1:17" ht="18" customHeight="1">
      <c r="A15" s="80">
        <v>8</v>
      </c>
      <c r="B15" s="122" t="s">
        <v>213</v>
      </c>
      <c r="C15" s="83">
        <f>(RI!E31)/Ratios!Q15</f>
        <v>0.13893781992639045</v>
      </c>
      <c r="D15" s="83">
        <v>0.15523632150170003</v>
      </c>
      <c r="F15" s="76" t="s">
        <v>20</v>
      </c>
      <c r="G15" s="111">
        <f>AVERAGE(F16:G16)</f>
        <v>352725225.01674998</v>
      </c>
      <c r="H15" s="111">
        <f>AVERAGE(F16:H16)</f>
        <v>359565579.36750001</v>
      </c>
      <c r="I15" s="111">
        <f>AVERAGE(F16:I16)</f>
        <v>366647910.62272501</v>
      </c>
      <c r="J15" s="112">
        <f>AVERAGE(F16:J16)</f>
        <v>372608604.37577999</v>
      </c>
      <c r="K15" s="113">
        <f>AVERAGE(F16:K16)</f>
        <v>378282476.68953329</v>
      </c>
      <c r="L15" s="112">
        <f>AVERAGE(F16:L16)</f>
        <v>382516082.44538563</v>
      </c>
      <c r="M15" s="112">
        <f>AVERAGE(F16:M16)</f>
        <v>386164288.12933743</v>
      </c>
      <c r="N15" s="112">
        <f>AVERAGE(F16:N16)</f>
        <v>389321431.3708666</v>
      </c>
      <c r="O15" s="89">
        <f>AVERAGE($F$16:O16)</f>
        <v>392706716.40142</v>
      </c>
      <c r="P15" s="89">
        <f>AVERAGE($F$16:P16)</f>
        <v>397618513.62706357</v>
      </c>
      <c r="Q15" s="89">
        <f>AVERAGE($F$16:Q16)</f>
        <v>402675954.94834161</v>
      </c>
    </row>
    <row r="16" spans="1:17" ht="18" customHeight="1">
      <c r="A16" s="80">
        <v>9</v>
      </c>
      <c r="B16" s="122" t="s">
        <v>214</v>
      </c>
      <c r="C16" s="83">
        <f>(RI!E67)/Ratios!Q15</f>
        <v>2.8255938397810852E-2</v>
      </c>
      <c r="D16" s="83">
        <v>3.5657891360940448E-2</v>
      </c>
      <c r="F16" s="114">
        <v>348746614.30250001</v>
      </c>
      <c r="G16" s="91">
        <v>356703835.73100001</v>
      </c>
      <c r="H16" s="91">
        <v>373246288.06900001</v>
      </c>
      <c r="I16" s="91">
        <v>387894904.38840002</v>
      </c>
      <c r="J16" s="92">
        <v>396451379.38800001</v>
      </c>
      <c r="K16" s="92">
        <v>406651838.25830001</v>
      </c>
      <c r="L16" s="92">
        <v>407917716.98049998</v>
      </c>
      <c r="M16" s="92">
        <v>411701727.917</v>
      </c>
      <c r="N16" s="92">
        <v>414578577.30309999</v>
      </c>
      <c r="O16" s="109">
        <v>423174281.67640001</v>
      </c>
      <c r="P16" s="109">
        <v>446736485.88349998</v>
      </c>
      <c r="Q16" s="115">
        <v>458307809.4824</v>
      </c>
    </row>
    <row r="17" spans="1:17" ht="18" customHeight="1">
      <c r="A17" s="80">
        <v>10</v>
      </c>
      <c r="B17" s="122" t="s">
        <v>215</v>
      </c>
      <c r="C17" s="83">
        <f>(RI!E67)/Ratios!Q17</f>
        <v>0.17233421765591725</v>
      </c>
      <c r="D17" s="83">
        <v>0.24485713860250455</v>
      </c>
      <c r="F17" s="76" t="s">
        <v>21</v>
      </c>
      <c r="G17" s="111">
        <f>AVERAGE($F$18:G18)</f>
        <v>53524556.61575</v>
      </c>
      <c r="H17" s="111">
        <f>AVERAGE($F$18:H18)</f>
        <v>54057442.620499998</v>
      </c>
      <c r="I17" s="111">
        <f>AVERAGE($F$18:I18)</f>
        <v>54630308.620399997</v>
      </c>
      <c r="J17" s="111">
        <f>AVERAGE($F$18:J18)</f>
        <v>55194417.364359997</v>
      </c>
      <c r="K17" s="111">
        <f>AVERAGE($F$18:K18)</f>
        <v>55818742.232083328</v>
      </c>
      <c r="L17" s="111">
        <f>AVERAGE($F$18:L18)</f>
        <v>56526374.623257145</v>
      </c>
      <c r="M17" s="111">
        <f>AVERAGE($F$18:M18)</f>
        <v>57259371.9153625</v>
      </c>
      <c r="N17" s="111">
        <f>AVERAGE($F$18:N18)</f>
        <v>58020555.622511111</v>
      </c>
      <c r="O17" s="111">
        <f>AVERAGE($F$18:O18)</f>
        <v>61293080.890339993</v>
      </c>
      <c r="P17" s="111">
        <f>AVERAGE($F$18:P18)</f>
        <v>64048918.074854538</v>
      </c>
      <c r="Q17" s="111">
        <f>AVERAGE($F$18:Q18)</f>
        <v>66022796.471083321</v>
      </c>
    </row>
    <row r="18" spans="1:17" ht="18" customHeight="1">
      <c r="A18" s="80"/>
      <c r="B18" s="85" t="s">
        <v>32</v>
      </c>
      <c r="C18" s="93"/>
      <c r="D18" s="83"/>
      <c r="F18" s="90">
        <v>53094671.090400003</v>
      </c>
      <c r="G18" s="90">
        <v>53954442.141099997</v>
      </c>
      <c r="H18" s="90">
        <v>55123214.630000003</v>
      </c>
      <c r="I18" s="91">
        <v>56348906.620099999</v>
      </c>
      <c r="J18" s="92">
        <v>57450852.3402</v>
      </c>
      <c r="K18" s="92">
        <v>58940366.570699997</v>
      </c>
      <c r="L18" s="109">
        <v>60772168.970299996</v>
      </c>
      <c r="M18" s="109">
        <v>62390352.960100003</v>
      </c>
      <c r="N18" s="109">
        <v>64110025.279700004</v>
      </c>
      <c r="O18" s="109">
        <v>90745808.300799996</v>
      </c>
      <c r="P18" s="109">
        <v>91607289.920000002</v>
      </c>
      <c r="Q18" s="115">
        <v>87735458.829600006</v>
      </c>
    </row>
    <row r="19" spans="1:17" ht="18" customHeight="1">
      <c r="A19" s="80">
        <v>11</v>
      </c>
      <c r="B19" s="122" t="s">
        <v>216</v>
      </c>
      <c r="C19" s="84">
        <v>3.61E-2</v>
      </c>
      <c r="D19" s="83">
        <v>3.5299999999999998E-2</v>
      </c>
    </row>
    <row r="20" spans="1:17" ht="18" customHeight="1">
      <c r="A20" s="80">
        <v>12</v>
      </c>
      <c r="B20" s="122" t="s">
        <v>217</v>
      </c>
      <c r="C20" s="83">
        <f>-'RC'!E13/'RC'!E12</f>
        <v>3.8433838583151005E-2</v>
      </c>
      <c r="D20" s="83">
        <v>3.7378672216611758E-2</v>
      </c>
    </row>
    <row r="21" spans="1:17" ht="18" customHeight="1">
      <c r="A21" s="80">
        <v>13</v>
      </c>
      <c r="B21" s="122" t="s">
        <v>218</v>
      </c>
      <c r="C21" s="83">
        <f>'RC'!D12/'RC'!E12</f>
        <v>0.3969584674984496</v>
      </c>
      <c r="D21" s="83">
        <v>0.50550436108465391</v>
      </c>
    </row>
    <row r="22" spans="1:17" ht="18" customHeight="1">
      <c r="A22" s="80">
        <v>14</v>
      </c>
      <c r="B22" s="122" t="s">
        <v>219</v>
      </c>
      <c r="C22" s="83">
        <f>'RC'!D20/'RC'!E20</f>
        <v>0.39160970360855718</v>
      </c>
      <c r="D22" s="83">
        <v>0.47366628222465451</v>
      </c>
      <c r="F22" s="117"/>
      <c r="G22" s="117"/>
      <c r="H22" s="117"/>
      <c r="I22" s="117"/>
      <c r="J22" s="117"/>
      <c r="K22" s="117"/>
      <c r="L22" s="117"/>
      <c r="M22" s="117"/>
      <c r="N22" s="117"/>
    </row>
    <row r="23" spans="1:17" ht="18" customHeight="1">
      <c r="A23" s="80">
        <v>15</v>
      </c>
      <c r="B23" s="122" t="s">
        <v>220</v>
      </c>
      <c r="C23" s="84">
        <v>0.42309999999999998</v>
      </c>
      <c r="D23" s="83">
        <v>0.46665105810683483</v>
      </c>
      <c r="F23" s="118"/>
      <c r="G23" s="118"/>
      <c r="H23" s="118"/>
      <c r="I23" s="118"/>
      <c r="J23" s="118"/>
      <c r="K23" s="118"/>
      <c r="L23" s="118"/>
      <c r="M23" s="118"/>
      <c r="N23" s="118"/>
    </row>
    <row r="24" spans="1:17" ht="45" customHeight="1">
      <c r="A24" s="80"/>
      <c r="B24" s="120" t="s">
        <v>33</v>
      </c>
      <c r="C24" s="93"/>
      <c r="D24" s="83"/>
    </row>
    <row r="25" spans="1:17">
      <c r="A25" s="80">
        <v>16</v>
      </c>
      <c r="B25" s="122" t="s">
        <v>221</v>
      </c>
      <c r="C25" s="83">
        <v>7.7499999999999999E-2</v>
      </c>
      <c r="D25" s="83">
        <v>0.110006838495744</v>
      </c>
    </row>
    <row r="26" spans="1:17">
      <c r="A26" s="80">
        <v>17</v>
      </c>
      <c r="B26" s="122" t="s">
        <v>222</v>
      </c>
      <c r="C26" s="83">
        <f>'RC'!D31/'RC'!E31</f>
        <v>0.50630188686401634</v>
      </c>
      <c r="D26" s="83">
        <v>0.57387192462139314</v>
      </c>
    </row>
    <row r="27" spans="1:17">
      <c r="A27" s="80">
        <v>18</v>
      </c>
      <c r="B27" s="122" t="s">
        <v>223</v>
      </c>
      <c r="C27" s="83">
        <f>('RC'!E23+'RC'!E24)/'RC'!E20</f>
        <v>5.5344358107072687E-2</v>
      </c>
      <c r="D27" s="83">
        <v>5.5080247841166247E-2</v>
      </c>
    </row>
    <row r="28" spans="1:17" ht="15" customHeight="1">
      <c r="A28" s="94"/>
      <c r="B28" s="95"/>
      <c r="C28" s="94"/>
      <c r="D28" s="94"/>
    </row>
    <row r="29" spans="1:17" ht="15" customHeight="1">
      <c r="A29" s="94"/>
      <c r="B29" s="27" t="s">
        <v>95</v>
      </c>
      <c r="C29" s="96"/>
      <c r="D29" s="97"/>
    </row>
    <row r="30" spans="1:17" ht="11.25" customHeight="1">
      <c r="A30" s="94"/>
      <c r="B30" s="27"/>
      <c r="C30" s="2"/>
      <c r="D30" s="94"/>
    </row>
    <row r="31" spans="1:17" ht="15" customHeight="1">
      <c r="A31" s="94"/>
      <c r="B31" s="27" t="s">
        <v>96</v>
      </c>
      <c r="C31" s="2"/>
      <c r="D31" s="94"/>
    </row>
    <row r="32" spans="1:17" ht="15" customHeight="1">
      <c r="A32" s="94"/>
      <c r="B32" s="95"/>
      <c r="C32" s="97"/>
      <c r="D32" s="94"/>
    </row>
    <row r="33" spans="1:9">
      <c r="A33" s="94"/>
      <c r="B33" s="95"/>
      <c r="C33" s="96"/>
      <c r="D33" s="98"/>
    </row>
    <row r="34" spans="1:9">
      <c r="A34" s="94"/>
      <c r="B34" s="95"/>
      <c r="C34" s="94"/>
      <c r="D34" s="76"/>
      <c r="I34"/>
    </row>
    <row r="35" spans="1:9">
      <c r="A35" s="94"/>
      <c r="B35" s="95"/>
      <c r="C35" s="94"/>
      <c r="D35" s="98"/>
    </row>
    <row r="36" spans="1:9">
      <c r="A36" s="94"/>
      <c r="B36" s="95"/>
      <c r="C36" s="94"/>
      <c r="D36" s="76"/>
      <c r="I36"/>
    </row>
    <row r="37" spans="1:9">
      <c r="A37" s="94"/>
      <c r="B37" s="95"/>
      <c r="C37" s="94"/>
      <c r="D37" s="94"/>
    </row>
    <row r="38" spans="1:9">
      <c r="C38" s="94"/>
      <c r="D38" s="99"/>
    </row>
    <row r="39" spans="1:9">
      <c r="C39" s="94"/>
      <c r="D39" s="99"/>
    </row>
    <row r="40" spans="1:9">
      <c r="C40" s="94"/>
      <c r="D40" s="94"/>
    </row>
    <row r="41" spans="1:9">
      <c r="B41" s="100"/>
      <c r="C41" s="94"/>
      <c r="D41" s="94"/>
    </row>
    <row r="42" spans="1:9">
      <c r="B42" s="101"/>
      <c r="C42" s="94"/>
      <c r="D42" s="94"/>
    </row>
    <row r="43" spans="1:9">
      <c r="C43" s="94"/>
      <c r="D43" s="94"/>
    </row>
  </sheetData>
  <mergeCells count="2">
    <mergeCell ref="B1:F1"/>
    <mergeCell ref="D5:F5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I33" sqref="I33"/>
    </sheetView>
  </sheetViews>
  <sheetFormatPr defaultRowHeight="15"/>
  <cols>
    <col min="1" max="1" width="5.28515625" customWidth="1"/>
    <col min="2" max="2" width="9.5703125" customWidth="1"/>
    <col min="3" max="3" width="49.28515625" customWidth="1"/>
    <col min="4" max="4" width="21.85546875" customWidth="1"/>
  </cols>
  <sheetData>
    <row r="1" spans="1:7">
      <c r="C1" s="129" t="s">
        <v>97</v>
      </c>
      <c r="D1" s="130"/>
      <c r="E1" s="130"/>
      <c r="F1" s="130"/>
      <c r="G1" s="130"/>
    </row>
    <row r="2" spans="1:7">
      <c r="B2" s="74" t="s">
        <v>30</v>
      </c>
      <c r="C2" s="1" t="s">
        <v>35</v>
      </c>
      <c r="D2" s="1"/>
    </row>
    <row r="3" spans="1:7">
      <c r="B3" s="74" t="s">
        <v>34</v>
      </c>
      <c r="C3" s="4">
        <v>42004</v>
      </c>
      <c r="D3" s="4"/>
    </row>
    <row r="4" spans="1:7" ht="55.5" customHeight="1">
      <c r="A4" s="102"/>
      <c r="B4" s="149" t="s">
        <v>224</v>
      </c>
      <c r="C4" s="149"/>
      <c r="D4" s="103" t="s">
        <v>36</v>
      </c>
    </row>
    <row r="5" spans="1:7">
      <c r="A5" s="80"/>
      <c r="B5" s="140" t="s">
        <v>225</v>
      </c>
      <c r="C5" s="140"/>
      <c r="D5" s="147"/>
    </row>
    <row r="6" spans="1:7">
      <c r="A6" s="80"/>
      <c r="B6" s="142" t="s">
        <v>37</v>
      </c>
      <c r="C6" s="143"/>
      <c r="D6" s="104"/>
    </row>
    <row r="7" spans="1:7" ht="15" customHeight="1">
      <c r="A7" s="80">
        <v>1</v>
      </c>
      <c r="B7" s="150" t="s">
        <v>38</v>
      </c>
      <c r="C7" s="151"/>
      <c r="D7" s="104"/>
    </row>
    <row r="8" spans="1:7" ht="15" customHeight="1">
      <c r="A8" s="80">
        <v>2</v>
      </c>
      <c r="B8" s="150" t="s">
        <v>39</v>
      </c>
      <c r="C8" s="151"/>
      <c r="D8" s="104"/>
    </row>
    <row r="9" spans="1:7">
      <c r="A9" s="80">
        <v>3</v>
      </c>
      <c r="B9" s="150" t="s">
        <v>40</v>
      </c>
      <c r="C9" s="151"/>
      <c r="D9" s="104"/>
    </row>
    <row r="10" spans="1:7">
      <c r="A10" s="80">
        <v>4</v>
      </c>
      <c r="B10" s="150" t="s">
        <v>41</v>
      </c>
      <c r="C10" s="151"/>
      <c r="D10" s="121"/>
    </row>
    <row r="11" spans="1:7">
      <c r="A11" s="80">
        <v>5</v>
      </c>
      <c r="B11" s="150" t="s">
        <v>42</v>
      </c>
      <c r="C11" s="151"/>
      <c r="D11" s="105"/>
    </row>
    <row r="12" spans="1:7">
      <c r="A12" s="80"/>
      <c r="B12" s="142"/>
      <c r="C12" s="143"/>
      <c r="D12" s="105"/>
    </row>
    <row r="13" spans="1:7">
      <c r="A13" s="80"/>
      <c r="B13" s="136"/>
      <c r="C13" s="138"/>
      <c r="D13" s="145"/>
    </row>
    <row r="14" spans="1:7">
      <c r="A14" s="80"/>
      <c r="B14" s="146"/>
      <c r="C14" s="146"/>
      <c r="D14" s="147"/>
    </row>
    <row r="15" spans="1:7">
      <c r="A15" s="80"/>
      <c r="B15" s="140" t="s">
        <v>226</v>
      </c>
      <c r="C15" s="140"/>
      <c r="D15" s="147"/>
    </row>
    <row r="16" spans="1:7">
      <c r="A16" s="80">
        <v>1</v>
      </c>
      <c r="B16" s="142" t="s">
        <v>43</v>
      </c>
      <c r="C16" s="143"/>
      <c r="D16" s="144"/>
    </row>
    <row r="17" spans="1:6">
      <c r="A17" s="80">
        <v>2</v>
      </c>
      <c r="B17" s="142" t="s">
        <v>44</v>
      </c>
      <c r="C17" s="143"/>
      <c r="D17" s="144"/>
    </row>
    <row r="18" spans="1:6" ht="17.25" customHeight="1">
      <c r="A18" s="80">
        <v>3</v>
      </c>
      <c r="B18" s="142" t="s">
        <v>45</v>
      </c>
      <c r="C18" s="143"/>
      <c r="D18" s="144"/>
    </row>
    <row r="19" spans="1:6" ht="17.25" customHeight="1">
      <c r="A19" s="80"/>
      <c r="B19" s="142"/>
      <c r="C19" s="143"/>
      <c r="D19" s="144"/>
    </row>
    <row r="20" spans="1:6" ht="17.25" customHeight="1">
      <c r="A20" s="80"/>
      <c r="B20" s="142"/>
      <c r="C20" s="143"/>
      <c r="D20" s="144"/>
    </row>
    <row r="21" spans="1:6" ht="17.25" customHeight="1">
      <c r="A21" s="80"/>
      <c r="B21" s="136"/>
      <c r="C21" s="138"/>
      <c r="D21" s="145"/>
    </row>
    <row r="22" spans="1:6" ht="17.25" customHeight="1">
      <c r="A22" s="80"/>
      <c r="B22" s="146"/>
      <c r="C22" s="146"/>
      <c r="D22" s="147"/>
    </row>
    <row r="23" spans="1:6" ht="15.75">
      <c r="A23" s="80"/>
      <c r="B23" s="139" t="s">
        <v>227</v>
      </c>
      <c r="C23" s="139"/>
      <c r="D23" s="148"/>
    </row>
    <row r="24" spans="1:6" ht="17.25" customHeight="1">
      <c r="A24" s="80">
        <v>1</v>
      </c>
      <c r="B24" s="136" t="s">
        <v>46</v>
      </c>
      <c r="C24" s="138"/>
      <c r="D24" s="116">
        <v>1</v>
      </c>
      <c r="F24" s="106"/>
    </row>
    <row r="25" spans="1:6" ht="17.25" customHeight="1">
      <c r="A25" s="80">
        <v>2</v>
      </c>
      <c r="B25" s="136"/>
      <c r="C25" s="138"/>
      <c r="D25" s="116"/>
    </row>
    <row r="26" spans="1:6" ht="17.25" customHeight="1">
      <c r="A26" s="80">
        <v>3</v>
      </c>
      <c r="B26" s="136"/>
      <c r="C26" s="137"/>
      <c r="D26" s="116"/>
    </row>
    <row r="27" spans="1:6" ht="17.25" customHeight="1">
      <c r="A27" s="80">
        <v>4</v>
      </c>
      <c r="B27" s="136"/>
      <c r="C27" s="137"/>
      <c r="D27" s="116"/>
    </row>
    <row r="28" spans="1:6" ht="17.25" customHeight="1">
      <c r="A28" s="80">
        <v>5</v>
      </c>
      <c r="B28" s="136"/>
      <c r="C28" s="137"/>
      <c r="D28" s="107"/>
    </row>
    <row r="29" spans="1:6" ht="17.25" customHeight="1">
      <c r="A29" s="80">
        <v>6</v>
      </c>
      <c r="B29" s="136"/>
      <c r="C29" s="137"/>
      <c r="D29" s="107"/>
    </row>
    <row r="30" spans="1:6" ht="17.25" customHeight="1">
      <c r="A30" s="80">
        <v>7</v>
      </c>
      <c r="B30" s="136"/>
      <c r="C30" s="137"/>
      <c r="D30" s="108"/>
    </row>
    <row r="31" spans="1:6" ht="17.25" customHeight="1">
      <c r="A31" s="80">
        <v>8</v>
      </c>
      <c r="B31" s="136"/>
      <c r="C31" s="138"/>
      <c r="D31" s="108"/>
    </row>
    <row r="32" spans="1:6" ht="33" customHeight="1">
      <c r="A32" s="80"/>
      <c r="B32" s="139" t="s">
        <v>228</v>
      </c>
      <c r="C32" s="140"/>
      <c r="D32" s="141"/>
    </row>
    <row r="33" spans="1:4" ht="190.5" customHeight="1">
      <c r="A33" s="110">
        <v>1</v>
      </c>
      <c r="B33" s="133" t="s">
        <v>47</v>
      </c>
      <c r="C33" s="134"/>
      <c r="D33" s="135"/>
    </row>
    <row r="34" spans="1:4">
      <c r="A34" s="94"/>
      <c r="B34" s="95"/>
      <c r="C34" s="95"/>
    </row>
    <row r="35" spans="1:4">
      <c r="A35" s="94"/>
      <c r="B35" s="27"/>
      <c r="C35" s="27" t="s">
        <v>95</v>
      </c>
      <c r="D35" s="2"/>
    </row>
    <row r="36" spans="1:4">
      <c r="A36" s="94"/>
      <c r="B36" s="27"/>
      <c r="C36" s="27"/>
      <c r="D36" s="2"/>
    </row>
    <row r="37" spans="1:4">
      <c r="B37" s="27"/>
      <c r="C37" s="27" t="s">
        <v>96</v>
      </c>
      <c r="D37" s="2"/>
    </row>
  </sheetData>
  <mergeCells count="31">
    <mergeCell ref="B24:C24"/>
    <mergeCell ref="B25:C25"/>
    <mergeCell ref="B26:C26"/>
    <mergeCell ref="B15:D15"/>
    <mergeCell ref="B4:C4"/>
    <mergeCell ref="B5:D5"/>
    <mergeCell ref="B6:C6"/>
    <mergeCell ref="B7:C7"/>
    <mergeCell ref="B8:C8"/>
    <mergeCell ref="B9:C9"/>
    <mergeCell ref="B10:C10"/>
    <mergeCell ref="B11:C11"/>
    <mergeCell ref="B12:C12"/>
    <mergeCell ref="B13:D13"/>
    <mergeCell ref="B14:D14"/>
    <mergeCell ref="C1:G1"/>
    <mergeCell ref="B33:D33"/>
    <mergeCell ref="B28:C28"/>
    <mergeCell ref="B29:C29"/>
    <mergeCell ref="B30:C30"/>
    <mergeCell ref="B31:C31"/>
    <mergeCell ref="B32:D32"/>
    <mergeCell ref="B27:C27"/>
    <mergeCell ref="B16:D16"/>
    <mergeCell ref="B17:D17"/>
    <mergeCell ref="B18:D18"/>
    <mergeCell ref="B19:D19"/>
    <mergeCell ref="B20:D20"/>
    <mergeCell ref="B21:D21"/>
    <mergeCell ref="B22:D22"/>
    <mergeCell ref="B23:D2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RC</vt:lpstr>
      <vt:lpstr>RI</vt:lpstr>
      <vt:lpstr>RC-O</vt:lpstr>
      <vt:lpstr>Ratios</vt:lpstr>
      <vt:lpstr>Shareholders</vt:lpstr>
    </vt:vector>
  </TitlesOfParts>
  <Company>constanta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kote.ghambashidze</dc:creator>
  <cp:lastModifiedBy>Tamari Maisuradze</cp:lastModifiedBy>
  <cp:lastPrinted>2015-02-06T09:11:05Z</cp:lastPrinted>
  <dcterms:created xsi:type="dcterms:W3CDTF">2012-10-04T08:41:55Z</dcterms:created>
  <dcterms:modified xsi:type="dcterms:W3CDTF">2015-02-06T11:10:34Z</dcterms:modified>
</cp:coreProperties>
</file>