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995" windowWidth="24015" windowHeight="6930" tabRatio="776" activeTab="16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state="hidden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H22" i="91" l="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C44" i="69" l="1"/>
  <c r="C14" i="69" l="1"/>
  <c r="D45" i="75" l="1"/>
  <c r="C45" i="75"/>
  <c r="D40" i="75"/>
  <c r="C40" i="75"/>
  <c r="D32" i="75"/>
  <c r="C32" i="75"/>
  <c r="D22" i="75"/>
  <c r="D19" i="75" s="1"/>
  <c r="C22" i="75"/>
  <c r="C19" i="75" s="1"/>
  <c r="D16" i="75"/>
  <c r="C16" i="75"/>
  <c r="D13" i="75"/>
  <c r="C13" i="75"/>
  <c r="D7" i="75" l="1"/>
  <c r="C7" i="75"/>
  <c r="H34" i="85"/>
  <c r="G34" i="85"/>
  <c r="F34" i="85"/>
  <c r="E34" i="85"/>
  <c r="D34" i="85"/>
  <c r="C34" i="85"/>
  <c r="H14" i="83" l="1"/>
  <c r="G14" i="83"/>
  <c r="F14" i="83"/>
  <c r="E14" i="83"/>
  <c r="D14" i="83"/>
  <c r="C14" i="83"/>
  <c r="D6" i="86" l="1"/>
  <c r="D13" i="86"/>
  <c r="C6" i="86" l="1"/>
  <c r="C13" i="86" s="1"/>
  <c r="N20" i="92" l="1"/>
  <c r="N19" i="92"/>
  <c r="E19" i="92"/>
  <c r="N18" i="92"/>
  <c r="E18" i="92"/>
  <c r="N17" i="92"/>
  <c r="E17" i="92"/>
  <c r="E14" i="92" s="1"/>
  <c r="N16" i="92"/>
  <c r="E16" i="92"/>
  <c r="N15" i="92"/>
  <c r="E15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E8" i="92"/>
  <c r="E7" i="92" s="1"/>
  <c r="M7" i="92"/>
  <c r="L7" i="92"/>
  <c r="K7" i="92"/>
  <c r="J7" i="92"/>
  <c r="I7" i="92"/>
  <c r="H7" i="92"/>
  <c r="G7" i="92"/>
  <c r="F7" i="92"/>
  <c r="C7" i="92"/>
  <c r="N7" i="92" l="1"/>
  <c r="N14" i="92"/>
  <c r="N21" i="92" s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C41" i="89" l="1"/>
  <c r="E30" i="85"/>
  <c r="H9" i="85"/>
  <c r="F31" i="85"/>
  <c r="G54" i="85"/>
  <c r="E61" i="85"/>
  <c r="H53" i="85"/>
  <c r="F45" i="85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F54" i="85"/>
  <c r="H54" i="85"/>
  <c r="H31" i="85"/>
  <c r="D56" i="85"/>
  <c r="G56" i="85"/>
  <c r="H31" i="83"/>
  <c r="H20" i="83"/>
  <c r="G41" i="83"/>
  <c r="H41" i="83" s="1"/>
  <c r="E45" i="85"/>
  <c r="C54" i="85"/>
  <c r="E31" i="85"/>
  <c r="E41" i="83"/>
  <c r="E31" i="83"/>
  <c r="G63" i="85" l="1"/>
  <c r="F56" i="85"/>
  <c r="D63" i="85"/>
  <c r="H56" i="85"/>
  <c r="F63" i="85"/>
  <c r="E54" i="85"/>
  <c r="C56" i="85"/>
  <c r="C22" i="69"/>
  <c r="G65" i="85" l="1"/>
  <c r="H63" i="85"/>
  <c r="D65" i="85"/>
  <c r="F65" i="85"/>
  <c r="E56" i="85"/>
  <c r="C63" i="85"/>
  <c r="G67" i="85" l="1"/>
  <c r="H65" i="85"/>
  <c r="D67" i="85"/>
  <c r="F67" i="85"/>
  <c r="C65" i="85"/>
  <c r="E63" i="85"/>
  <c r="H67" i="85" l="1"/>
  <c r="C67" i="85"/>
  <c r="E65" i="85"/>
  <c r="E67" i="85" l="1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34" i="69" l="1"/>
</calcChain>
</file>

<file path=xl/sharedStrings.xml><?xml version="1.0" encoding="utf-8"?>
<sst xmlns="http://schemas.openxmlformats.org/spreadsheetml/2006/main" count="728" uniqueCount="488">
  <si>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</si>
  <si>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</si>
  <si>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</si>
  <si>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</si>
  <si>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</si>
  <si>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</si>
  <si>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</si>
  <si>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</si>
  <si>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</si>
  <si>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</si>
  <si>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</si>
  <si>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</si>
  <si>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</si>
  <si>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</si>
  <si>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</si>
  <si>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</si>
  <si>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</si>
  <si>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</si>
  <si>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</si>
  <si>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</si>
  <si>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</si>
  <si>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</si>
  <si>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</si>
  <si>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</si>
  <si>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</si>
  <si>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</si>
  <si>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</si>
  <si>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</si>
  <si>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</si>
  <si>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</si>
  <si>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</si>
  <si>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</si>
  <si>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</si>
  <si>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</si>
  <si>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</si>
  <si>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</si>
  <si>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</si>
  <si>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</si>
  <si>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</si>
  <si>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</si>
  <si>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</si>
  <si>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</si>
  <si>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</si>
  <si>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</si>
  <si>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</si>
  <si>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</si>
  <si>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</si>
  <si>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</si>
  <si>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</si>
  <si>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</si>
  <si>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</si>
  <si>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</si>
  <si>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</si>
  <si>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</si>
  <si>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</si>
  <si>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</si>
  <si>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</si>
  <si>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</si>
  <si>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</si>
  <si>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</si>
  <si>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</si>
  <si>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</si>
  <si>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</si>
  <si>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</si>
  <si>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</si>
  <si>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</si>
  <si>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</si>
  <si>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</si>
  <si>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</si>
  <si>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</si>
  <si>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</si>
  <si>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</si>
  <si>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</si>
  <si>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</si>
  <si>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</si>
  <si>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</si>
  <si>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</si>
  <si>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</si>
  <si>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</si>
  <si>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</si>
  <si>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</si>
  <si>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</si>
  <si>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</si>
  <si>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</si>
  <si>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</si>
  <si>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</si>
  <si>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</si>
  <si>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</si>
  <si>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</si>
  <si>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</si>
  <si>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</si>
  <si>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</si>
  <si>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</si>
  <si>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</si>
  <si>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</si>
  <si>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intangible assets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</si>
  <si>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</si>
  <si>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</si>
  <si>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</si>
  <si>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</si>
  <si>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</si>
  <si>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</si>
  <si>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</si>
  <si>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</si>
  <si>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</si>
  <si>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</si>
  <si>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</si>
  <si>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</si>
  <si>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</si>
  <si>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</si>
  <si>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</si>
  <si>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</si>
  <si>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</si>
  <si>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</si>
  <si>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</si>
  <si>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</si>
  <si>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</si>
  <si>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</si>
  <si>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</si>
  <si>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</si>
  <si>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</si>
  <si>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</si>
  <si>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</si>
  <si>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</si>
  <si>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</si>
  <si>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</si>
  <si>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</si>
  <si>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</si>
  <si>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</si>
  <si>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</si>
  <si>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</si>
  <si>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</si>
  <si>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</si>
  <si>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</si>
  <si>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</si>
  <si>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</si>
  <si>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</si>
  <si>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</si>
  <si>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</si>
  <si>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</si>
  <si>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</si>
  <si>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</si>
  <si>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</si>
  <si>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</si>
  <si>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</si>
  <si>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</si>
  <si>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</si>
  <si>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</si>
  <si>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</si>
  <si>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</si>
  <si>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</si>
  <si>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</si>
  <si>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</si>
  <si>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</si>
  <si>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</si>
  <si>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</si>
  <si>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</si>
  <si>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</si>
  <si>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</si>
  <si>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</si>
  <si>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</si>
  <si>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</si>
  <si>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</si>
  <si>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</si>
  <si>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</si>
  <si>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</si>
  <si>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</si>
  <si>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</si>
  <si>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</si>
  <si>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</si>
  <si>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</si>
  <si>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</si>
  <si>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</si>
  <si>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</si>
  <si>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</si>
  <si>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</si>
  <si>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</si>
  <si>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</si>
  <si>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</si>
  <si>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</si>
  <si>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</si>
  <si>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</si>
  <si>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</si>
  <si>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</si>
  <si>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</si>
  <si>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</si>
  <si>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</si>
  <si>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</si>
  <si>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</si>
  <si>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</si>
  <si>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</si>
  <si>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</si>
  <si>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</si>
  <si>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</si>
  <si>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</si>
  <si>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</si>
  <si>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</si>
  <si>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</si>
  <si>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</si>
  <si>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</si>
  <si>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</si>
  <si>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</si>
  <si>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</si>
  <si>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</si>
  <si>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</si>
  <si>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</si>
  <si>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</si>
  <si>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</si>
  <si>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</si>
  <si>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</si>
  <si>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</si>
  <si>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</si>
  <si>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</si>
  <si>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</si>
  <si>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</si>
  <si>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</si>
  <si>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</si>
  <si>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</si>
  <si>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</si>
  <si>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</si>
  <si>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</si>
  <si>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</si>
  <si>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</si>
  <si>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</si>
  <si>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</si>
  <si>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</si>
  <si>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</si>
  <si>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</si>
  <si>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</si>
  <si>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</si>
  <si>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</si>
  <si>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</si>
  <si>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</si>
  <si>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</si>
  <si>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</si>
  <si>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</si>
  <si>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</si>
  <si>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</si>
  <si>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</si>
  <si>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</si>
  <si>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</si>
  <si>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</si>
  <si>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</si>
  <si>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</si>
  <si>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</si>
  <si>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</si>
  <si>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</si>
  <si>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</si>
  <si>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</si>
  <si>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</si>
  <si>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</si>
  <si>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</si>
  <si>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</si>
  <si>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</si>
  <si>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</si>
  <si>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</si>
  <si>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</si>
  <si>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</si>
  <si>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</si>
  <si>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</si>
  <si>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</si>
  <si>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</si>
  <si>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</si>
  <si>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</si>
  <si>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</si>
  <si>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</si>
  <si>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</si>
  <si>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</si>
  <si>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</si>
  <si>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</si>
  <si>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</si>
  <si>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</si>
  <si>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</si>
  <si>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</si>
  <si>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</si>
  <si>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</si>
  <si>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</si>
  <si>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</si>
  <si>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</si>
  <si>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</si>
  <si>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</si>
  <si>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</si>
  <si>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</si>
  <si>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</si>
  <si>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</si>
  <si>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</si>
  <si>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</si>
  <si>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</si>
  <si>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</si>
  <si>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</si>
  <si>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</si>
  <si>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</si>
  <si>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</si>
  <si>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</si>
  <si>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</si>
  <si>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</si>
  <si>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</si>
  <si>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</si>
  <si>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</si>
  <si>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</si>
  <si>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</si>
  <si>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</si>
  <si>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</si>
  <si>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</si>
  <si>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</si>
  <si>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</si>
  <si>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</si>
  <si>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</si>
  <si>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</si>
  <si>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</si>
  <si>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</si>
  <si>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</si>
  <si>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</si>
  <si>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</si>
  <si>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</si>
  <si>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</si>
  <si>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</si>
  <si>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</si>
  <si>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</si>
  <si>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</si>
  <si>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</si>
  <si>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</si>
  <si>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</si>
  <si>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</si>
  <si>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</si>
  <si>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</si>
  <si>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</si>
  <si>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</si>
  <si>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</si>
  <si>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</si>
  <si>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</si>
  <si>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</si>
  <si>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</si>
  <si>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</si>
  <si>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</si>
  <si>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</si>
  <si>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</si>
  <si>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</si>
  <si>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</si>
  <si>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</si>
  <si>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</si>
  <si>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</si>
  <si>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</si>
  <si>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</si>
  <si>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</si>
  <si>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</si>
  <si>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</si>
  <si>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</si>
  <si>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</si>
  <si>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</si>
  <si>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</si>
  <si>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</si>
  <si>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</si>
  <si>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</si>
  <si>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</si>
  <si>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</si>
  <si>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</si>
  <si>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</si>
  <si>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</si>
  <si>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</si>
  <si>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</si>
  <si>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</si>
  <si>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</si>
  <si>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</si>
  <si>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</si>
  <si>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</si>
  <si>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</si>
  <si>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</si>
  <si>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</si>
  <si>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</si>
  <si>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</si>
  <si>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</si>
  <si>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</si>
  <si>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</si>
  <si>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</si>
  <si>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</si>
  <si>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</si>
  <si>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</si>
  <si>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</si>
  <si>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</si>
  <si>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</si>
  <si>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</si>
  <si>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</si>
  <si>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</si>
  <si>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</si>
  <si>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</si>
  <si>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</si>
  <si>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</si>
  <si>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</si>
  <si>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</si>
  <si>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</si>
  <si>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</si>
  <si>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</si>
  <si>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</si>
  <si>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</si>
  <si>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</si>
  <si>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</si>
  <si>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</si>
  <si>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</si>
  <si>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</si>
  <si>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</si>
  <si>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</si>
  <si>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</si>
  <si>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</si>
  <si>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</si>
  <si>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</si>
  <si>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</si>
  <si>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</si>
  <si>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</si>
  <si>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</si>
  <si>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</si>
  <si>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</si>
  <si>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</si>
  <si>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</si>
  <si>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</si>
  <si>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</si>
  <si>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</si>
  <si>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</si>
  <si>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</si>
  <si>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</si>
  <si>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</si>
  <si>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</si>
  <si>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</si>
  <si>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</si>
  <si>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</si>
  <si>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</si>
  <si>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</si>
  <si>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</si>
  <si>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</si>
  <si>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</si>
  <si>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</si>
  <si>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</si>
  <si>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</si>
  <si>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</si>
  <si>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</si>
  <si>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</si>
  <si>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</si>
  <si>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</si>
  <si>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>4,5%</t>
    </r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</si>
  <si>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</si>
  <si>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</si>
  <si>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</si>
  <si>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</si>
  <si>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</si>
  <si>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</si>
  <si>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</si>
  <si>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</si>
  <si>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</si>
  <si>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</si>
  <si>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</si>
  <si>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</si>
  <si>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</si>
  <si>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TBC BANK</t>
  </si>
  <si>
    <t>Mamuka Khazaradze</t>
  </si>
  <si>
    <t>Vakhtang Butskhrikidze</t>
  </si>
  <si>
    <t>www.tbcbank.com.ge</t>
  </si>
  <si>
    <t>X</t>
  </si>
  <si>
    <t>Badri Japaridze</t>
  </si>
  <si>
    <t>Giorgi Shagidze</t>
  </si>
  <si>
    <t>Nikoloz Enukidze</t>
  </si>
  <si>
    <t>Stephan Wilcke</t>
  </si>
  <si>
    <t>Stefano Marsaglia</t>
  </si>
  <si>
    <t>Eric J. Rajendra</t>
  </si>
  <si>
    <t>Nicholas Dominic Haag</t>
  </si>
  <si>
    <t>Paata Gadzadze</t>
  </si>
  <si>
    <t>Vano Baliashvili</t>
  </si>
  <si>
    <t>Nino Masurashvili</t>
  </si>
  <si>
    <t>David Chkonia</t>
  </si>
  <si>
    <t>Nikoloz Kurdiani</t>
  </si>
  <si>
    <t>George Tkhelidze</t>
  </si>
  <si>
    <t>TBC Bank Group PLC</t>
  </si>
  <si>
    <t>European Bank for Reconstruction and Development</t>
  </si>
  <si>
    <t>JPMorgan Asset Management</t>
  </si>
  <si>
    <t>Schroder Investment Management</t>
  </si>
  <si>
    <t>Dunross &amp; Co.</t>
  </si>
  <si>
    <t>6.2.1</t>
  </si>
  <si>
    <t>(Capital), N 39</t>
  </si>
  <si>
    <t>(Capital), N 17</t>
  </si>
  <si>
    <t xml:space="preserve"> (Capital), N 27</t>
  </si>
  <si>
    <t>(Capital), N 37</t>
  </si>
  <si>
    <t>(Capital), N 3</t>
  </si>
  <si>
    <t>(Capital), N 5</t>
  </si>
  <si>
    <t>(Capital), N6</t>
  </si>
  <si>
    <t xml:space="preserve">(Capital), N 4, 8 </t>
  </si>
  <si>
    <t>Of which tier I capital qualifying instruments</t>
  </si>
  <si>
    <t>(Capital), N10</t>
  </si>
  <si>
    <t>(Capital), N2</t>
  </si>
  <si>
    <t>instruments classified as liabilities under the relevant accounting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</si>
</sst>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0"/>
      <name val="Calibri"/>
      <family val="2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name val="Sylfaen"/>
      <family val="1"/>
    </font>
    <font>
      <i/>
      <sz val="10"/>
      <name val="Sylfaen"/>
      <family val="1"/>
    </font>
    <font>
      <b/>
      <sz val="10"/>
      <color theme="1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36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84" fillId="0" borderId="3" xfId="0" applyNumberFormat="1" applyFont="1" applyBorder="1" applyAlignment="1" applyProtection="1">
      <alignment vertical="center" wrapText="1"/>
      <protection locked="0"/>
    </xf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193" fontId="87" fillId="2" borderId="25" xfId="0" applyNumberFormat="1" applyFont="1" applyFill="1" applyBorder="1" applyAlignment="1" applyProtection="1">
      <alignment vertical="center"/>
      <protection locked="0"/>
    </xf>
    <xf numFmtId="193" fontId="87" fillId="2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7" xfId="0" applyFont="1" applyFill="1" applyBorder="1" applyAlignment="1">
      <alignment horizontal="left" vertical="center" wrapText="1"/>
    </xf>
    <xf numFmtId="0" fontId="101" fillId="0" borderId="88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9" fontId="101" fillId="0" borderId="87" xfId="20962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3" fillId="0" borderId="24" xfId="5" applyNumberFormat="1" applyFont="1" applyFill="1" applyBorder="1" applyAlignment="1" applyProtection="1">
      <alignment horizontal="left" vertical="center"/>
      <protection locked="0"/>
    </xf>
    <xf numFmtId="0" fontId="104" fillId="0" borderId="25" xfId="9" applyFont="1" applyFill="1" applyBorder="1" applyAlignment="1" applyProtection="1">
      <alignment horizontal="left" vertical="center" wrapText="1"/>
      <protection locked="0"/>
    </xf>
    <xf numFmtId="9" fontId="104" fillId="0" borderId="25" xfId="20962" applyFont="1" applyFill="1" applyBorder="1" applyAlignment="1" applyProtection="1">
      <alignment horizontal="left" vertical="center"/>
    </xf>
    <xf numFmtId="37" fontId="97" fillId="0" borderId="26" xfId="1" applyNumberFormat="1" applyFont="1" applyFill="1" applyBorder="1" applyAlignment="1" applyProtection="1">
      <alignment horizontal="left" vertical="center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6" fillId="36" borderId="87" xfId="0" applyNumberFormat="1" applyFont="1" applyFill="1" applyBorder="1" applyAlignment="1">
      <alignment vertical="center" wrapText="1"/>
    </xf>
    <xf numFmtId="3" fontId="106" fillId="36" borderId="88" xfId="0" applyNumberFormat="1" applyFont="1" applyFill="1" applyBorder="1" applyAlignment="1">
      <alignment vertical="center" wrapText="1"/>
    </xf>
    <xf numFmtId="3" fontId="106" fillId="0" borderId="87" xfId="0" applyNumberFormat="1" applyFont="1" applyBorder="1" applyAlignment="1">
      <alignment vertical="center" wrapText="1"/>
    </xf>
    <xf numFmtId="3" fontId="106" fillId="0" borderId="88" xfId="0" applyNumberFormat="1" applyFont="1" applyBorder="1" applyAlignment="1">
      <alignment vertical="center" wrapText="1"/>
    </xf>
    <xf numFmtId="3" fontId="106" fillId="0" borderId="87" xfId="0" applyNumberFormat="1" applyFont="1" applyFill="1" applyBorder="1" applyAlignment="1">
      <alignment vertical="center" wrapText="1"/>
    </xf>
    <xf numFmtId="3" fontId="106" fillId="36" borderId="25" xfId="0" applyNumberFormat="1" applyFont="1" applyFill="1" applyBorder="1" applyAlignment="1">
      <alignment vertical="center" wrapText="1"/>
    </xf>
    <xf numFmtId="3" fontId="106" fillId="36" borderId="26" xfId="0" applyNumberFormat="1" applyFont="1" applyFill="1" applyBorder="1" applyAlignment="1">
      <alignment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14" fontId="2" fillId="0" borderId="0" xfId="0" applyNumberFormat="1" applyFont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93" fontId="85" fillId="0" borderId="0" xfId="0" applyNumberFormat="1" applyFont="1"/>
    <xf numFmtId="38" fontId="84" fillId="0" borderId="0" xfId="0" applyNumberFormat="1" applyFont="1"/>
    <xf numFmtId="193" fontId="107" fillId="0" borderId="87" xfId="0" applyNumberFormat="1" applyFont="1" applyFill="1" applyBorder="1" applyAlignment="1" applyProtection="1">
      <alignment horizontal="right"/>
    </xf>
    <xf numFmtId="193" fontId="95" fillId="0" borderId="87" xfId="0" applyNumberFormat="1" applyFont="1" applyFill="1" applyBorder="1" applyAlignment="1" applyProtection="1">
      <alignment horizontal="right"/>
    </xf>
    <xf numFmtId="193" fontId="85" fillId="0" borderId="0" xfId="0" applyNumberFormat="1" applyFont="1" applyFill="1"/>
    <xf numFmtId="3" fontId="89" fillId="0" borderId="0" xfId="0" applyNumberFormat="1" applyFont="1"/>
    <xf numFmtId="0" fontId="2" fillId="0" borderId="93" xfId="0" applyFont="1" applyBorder="1" applyAlignment="1">
      <alignment wrapText="1"/>
    </xf>
    <xf numFmtId="10" fontId="84" fillId="0" borderId="23" xfId="20962" applyNumberFormat="1" applyFont="1" applyBorder="1" applyAlignment="1"/>
    <xf numFmtId="167" fontId="108" fillId="76" borderId="65" xfId="0" applyNumberFormat="1" applyFont="1" applyFill="1" applyBorder="1" applyAlignment="1">
      <alignment horizontal="center"/>
    </xf>
    <xf numFmtId="193" fontId="109" fillId="36" borderId="62" xfId="0" applyNumberFormat="1" applyFont="1" applyFill="1" applyBorder="1" applyAlignment="1">
      <alignment vertical="center"/>
    </xf>
    <xf numFmtId="167" fontId="89" fillId="0" borderId="0" xfId="0" applyNumberFormat="1" applyFont="1" applyAlignment="1"/>
    <xf numFmtId="167" fontId="89" fillId="0" borderId="0" xfId="0" applyNumberFormat="1" applyFont="1"/>
    <xf numFmtId="193" fontId="89" fillId="0" borderId="0" xfId="0" applyNumberFormat="1" applyFont="1" applyAlignment="1"/>
    <xf numFmtId="9" fontId="3" fillId="36" borderId="25" xfId="20962" applyFont="1" applyFill="1" applyBorder="1"/>
    <xf numFmtId="9" fontId="89" fillId="0" borderId="0" xfId="0" applyNumberFormat="1" applyFont="1"/>
    <xf numFmtId="164" fontId="9" fillId="37" borderId="0" xfId="7" applyNumberFormat="1" applyFont="1" applyFill="1" applyBorder="1"/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0" fontId="3" fillId="0" borderId="101" xfId="20962" applyNumberFormat="1" applyFont="1" applyFill="1" applyBorder="1" applyAlignment="1">
      <alignment vertical="center"/>
    </xf>
    <xf numFmtId="10" fontId="3" fillId="0" borderId="102" xfId="20962" applyNumberFormat="1" applyFont="1" applyFill="1" applyBorder="1" applyAlignment="1">
      <alignment vertical="center"/>
    </xf>
    <xf numFmtId="164" fontId="3" fillId="0" borderId="0" xfId="0" applyNumberFormat="1" applyFont="1"/>
    <xf numFmtId="193" fontId="95" fillId="36" borderId="87" xfId="5" applyNumberFormat="1" applyFont="1" applyFill="1" applyBorder="1" applyProtection="1">
      <protection locked="0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5" sqref="C1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12"/>
      <c r="B1" s="259" t="s">
        <v>352</v>
      </c>
      <c r="C1" s="212"/>
    </row>
    <row r="2" spans="1:3">
      <c r="A2" s="260">
        <v>1</v>
      </c>
      <c r="B2" s="426" t="s">
        <v>353</v>
      </c>
      <c r="C2" s="119" t="s">
        <v>452</v>
      </c>
    </row>
    <row r="3" spans="1:3">
      <c r="A3" s="260">
        <v>2</v>
      </c>
      <c r="B3" s="427" t="s">
        <v>349</v>
      </c>
      <c r="C3" s="119" t="s">
        <v>453</v>
      </c>
    </row>
    <row r="4" spans="1:3">
      <c r="A4" s="260">
        <v>3</v>
      </c>
      <c r="B4" s="428" t="s">
        <v>354</v>
      </c>
      <c r="C4" s="119" t="s">
        <v>454</v>
      </c>
    </row>
    <row r="5" spans="1:3">
      <c r="A5" s="261">
        <v>4</v>
      </c>
      <c r="B5" s="429" t="s">
        <v>350</v>
      </c>
      <c r="C5" s="119" t="s">
        <v>455</v>
      </c>
    </row>
    <row r="6" spans="1:3" s="262" customFormat="1" ht="45.75" customHeight="1">
      <c r="A6" s="481" t="s">
        <v>440</v>
      </c>
      <c r="B6" s="482"/>
      <c r="C6" s="482"/>
    </row>
    <row r="7" spans="1:3" ht="15">
      <c r="A7" s="263" t="s">
        <v>34</v>
      </c>
      <c r="B7" s="259" t="s">
        <v>351</v>
      </c>
    </row>
    <row r="8" spans="1:3">
      <c r="A8" s="212">
        <v>1</v>
      </c>
      <c r="B8" s="309" t="s">
        <v>25</v>
      </c>
    </row>
    <row r="9" spans="1:3">
      <c r="A9" s="212">
        <v>2</v>
      </c>
      <c r="B9" s="310" t="s">
        <v>26</v>
      </c>
    </row>
    <row r="10" spans="1:3">
      <c r="A10" s="212">
        <v>3</v>
      </c>
      <c r="B10" s="310" t="s">
        <v>27</v>
      </c>
    </row>
    <row r="11" spans="1:3">
      <c r="A11" s="212">
        <v>4</v>
      </c>
      <c r="B11" s="310" t="s">
        <v>28</v>
      </c>
      <c r="C11" s="125"/>
    </row>
    <row r="12" spans="1:3">
      <c r="A12" s="212">
        <v>5</v>
      </c>
      <c r="B12" s="310" t="s">
        <v>29</v>
      </c>
    </row>
    <row r="13" spans="1:3">
      <c r="A13" s="212">
        <v>6</v>
      </c>
      <c r="B13" s="311" t="s">
        <v>361</v>
      </c>
    </row>
    <row r="14" spans="1:3">
      <c r="A14" s="212">
        <v>7</v>
      </c>
      <c r="B14" s="310" t="s">
        <v>355</v>
      </c>
    </row>
    <row r="15" spans="1:3">
      <c r="A15" s="212">
        <v>8</v>
      </c>
      <c r="B15" s="310" t="s">
        <v>356</v>
      </c>
    </row>
    <row r="16" spans="1:3">
      <c r="A16" s="212">
        <v>9</v>
      </c>
      <c r="B16" s="310" t="s">
        <v>30</v>
      </c>
    </row>
    <row r="17" spans="1:2">
      <c r="A17" s="425" t="s">
        <v>439</v>
      </c>
      <c r="B17" s="424" t="s">
        <v>422</v>
      </c>
    </row>
    <row r="18" spans="1:2">
      <c r="A18" s="212">
        <v>10</v>
      </c>
      <c r="B18" s="310" t="s">
        <v>31</v>
      </c>
    </row>
    <row r="19" spans="1:2">
      <c r="A19" s="212">
        <v>11</v>
      </c>
      <c r="B19" s="311" t="s">
        <v>357</v>
      </c>
    </row>
    <row r="20" spans="1:2">
      <c r="A20" s="212">
        <v>12</v>
      </c>
      <c r="B20" s="311" t="s">
        <v>32</v>
      </c>
    </row>
    <row r="21" spans="1:2">
      <c r="A21" s="212">
        <v>13</v>
      </c>
      <c r="B21" s="312" t="s">
        <v>358</v>
      </c>
    </row>
    <row r="22" spans="1:2">
      <c r="A22" s="212">
        <v>14</v>
      </c>
      <c r="B22" s="309" t="s">
        <v>385</v>
      </c>
    </row>
    <row r="23" spans="1:2">
      <c r="A23" s="264">
        <v>15</v>
      </c>
      <c r="B23" s="311" t="s">
        <v>33</v>
      </c>
    </row>
    <row r="24" spans="1:2">
      <c r="A24" s="128"/>
      <c r="B24" s="20"/>
    </row>
    <row r="25" spans="1:2">
      <c r="A25" s="128"/>
      <c r="B25" s="20"/>
    </row>
    <row r="26" spans="1:2">
      <c r="A26" s="128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128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5">
      <c r="A1" s="2" t="s">
        <v>35</v>
      </c>
      <c r="B1" s="436" t="s">
        <v>452</v>
      </c>
    </row>
    <row r="2" spans="1:5" s="114" customFormat="1" ht="15.75" customHeight="1">
      <c r="A2" s="114" t="s">
        <v>36</v>
      </c>
      <c r="B2" s="436">
        <v>43190</v>
      </c>
    </row>
    <row r="3" spans="1:5" s="114" customFormat="1" ht="15.75" customHeight="1"/>
    <row r="4" spans="1:5" ht="13.5" thickBot="1">
      <c r="A4" s="128" t="s">
        <v>254</v>
      </c>
      <c r="B4" s="193" t="s">
        <v>253</v>
      </c>
    </row>
    <row r="5" spans="1:5">
      <c r="A5" s="129" t="s">
        <v>11</v>
      </c>
      <c r="B5" s="130"/>
      <c r="C5" s="131" t="s">
        <v>78</v>
      </c>
    </row>
    <row r="6" spans="1:5">
      <c r="A6" s="132">
        <v>1</v>
      </c>
      <c r="B6" s="133" t="s">
        <v>252</v>
      </c>
      <c r="C6" s="134">
        <f>SUM(C7:C11)</f>
        <v>1665602845.2718</v>
      </c>
      <c r="E6" s="245"/>
    </row>
    <row r="7" spans="1:5">
      <c r="A7" s="132">
        <v>2</v>
      </c>
      <c r="B7" s="135" t="s">
        <v>251</v>
      </c>
      <c r="C7" s="136">
        <v>21015907.600000001</v>
      </c>
      <c r="E7" s="245"/>
    </row>
    <row r="8" spans="1:5">
      <c r="A8" s="132">
        <v>3</v>
      </c>
      <c r="B8" s="137" t="s">
        <v>250</v>
      </c>
      <c r="C8" s="136">
        <v>521190198.81999999</v>
      </c>
      <c r="E8" s="245"/>
    </row>
    <row r="9" spans="1:5">
      <c r="A9" s="132">
        <v>4</v>
      </c>
      <c r="B9" s="137" t="s">
        <v>249</v>
      </c>
      <c r="C9" s="136">
        <v>70040845.019999996</v>
      </c>
      <c r="E9" s="245"/>
    </row>
    <row r="10" spans="1:5">
      <c r="A10" s="132">
        <v>5</v>
      </c>
      <c r="B10" s="137" t="s">
        <v>248</v>
      </c>
      <c r="C10" s="136">
        <v>8580484.5099999998</v>
      </c>
      <c r="E10" s="245"/>
    </row>
    <row r="11" spans="1:5">
      <c r="A11" s="132">
        <v>6</v>
      </c>
      <c r="B11" s="138" t="s">
        <v>247</v>
      </c>
      <c r="C11" s="136">
        <v>1044775409.3218</v>
      </c>
      <c r="E11" s="245"/>
    </row>
    <row r="12" spans="1:5" s="99" customFormat="1">
      <c r="A12" s="132">
        <v>7</v>
      </c>
      <c r="B12" s="133" t="s">
        <v>246</v>
      </c>
      <c r="C12" s="139">
        <f>SUM(C13:C27)</f>
        <v>195972309.24000001</v>
      </c>
      <c r="E12" s="245"/>
    </row>
    <row r="13" spans="1:5" s="99" customFormat="1">
      <c r="A13" s="132">
        <v>8</v>
      </c>
      <c r="B13" s="140" t="s">
        <v>245</v>
      </c>
      <c r="C13" s="141">
        <v>70040845.019999996</v>
      </c>
      <c r="E13" s="245"/>
    </row>
    <row r="14" spans="1:5" s="99" customFormat="1" ht="25.5">
      <c r="A14" s="132">
        <v>9</v>
      </c>
      <c r="B14" s="142" t="s">
        <v>244</v>
      </c>
      <c r="C14" s="141">
        <v>0</v>
      </c>
      <c r="E14" s="245"/>
    </row>
    <row r="15" spans="1:5" s="99" customFormat="1">
      <c r="A15" s="132">
        <v>10</v>
      </c>
      <c r="B15" s="143" t="s">
        <v>243</v>
      </c>
      <c r="C15" s="141">
        <v>104726030.09999999</v>
      </c>
      <c r="E15" s="245"/>
    </row>
    <row r="16" spans="1:5" s="99" customFormat="1">
      <c r="A16" s="132">
        <v>11</v>
      </c>
      <c r="B16" s="144" t="s">
        <v>242</v>
      </c>
      <c r="C16" s="141">
        <v>0</v>
      </c>
      <c r="E16" s="245"/>
    </row>
    <row r="17" spans="1:5" s="99" customFormat="1">
      <c r="A17" s="132">
        <v>12</v>
      </c>
      <c r="B17" s="143" t="s">
        <v>241</v>
      </c>
      <c r="C17" s="141">
        <v>0</v>
      </c>
      <c r="E17" s="245"/>
    </row>
    <row r="18" spans="1:5" s="99" customFormat="1">
      <c r="A18" s="132">
        <v>13</v>
      </c>
      <c r="B18" s="143" t="s">
        <v>240</v>
      </c>
      <c r="C18" s="141">
        <v>0</v>
      </c>
      <c r="E18" s="245"/>
    </row>
    <row r="19" spans="1:5" s="99" customFormat="1">
      <c r="A19" s="132">
        <v>14</v>
      </c>
      <c r="B19" s="143" t="s">
        <v>239</v>
      </c>
      <c r="C19" s="141">
        <v>0</v>
      </c>
      <c r="E19" s="245"/>
    </row>
    <row r="20" spans="1:5" s="99" customFormat="1">
      <c r="A20" s="132">
        <v>15</v>
      </c>
      <c r="B20" s="143" t="s">
        <v>238</v>
      </c>
      <c r="C20" s="141">
        <v>0</v>
      </c>
      <c r="E20" s="245"/>
    </row>
    <row r="21" spans="1:5" s="99" customFormat="1" ht="25.5">
      <c r="A21" s="132">
        <v>16</v>
      </c>
      <c r="B21" s="142" t="s">
        <v>237</v>
      </c>
      <c r="C21" s="141">
        <v>0</v>
      </c>
      <c r="E21" s="245"/>
    </row>
    <row r="22" spans="1:5" s="99" customFormat="1">
      <c r="A22" s="132">
        <v>17</v>
      </c>
      <c r="B22" s="145" t="s">
        <v>236</v>
      </c>
      <c r="C22" s="141">
        <v>21205434.120000001</v>
      </c>
      <c r="E22" s="245"/>
    </row>
    <row r="23" spans="1:5" s="99" customFormat="1">
      <c r="A23" s="132">
        <v>18</v>
      </c>
      <c r="B23" s="142" t="s">
        <v>235</v>
      </c>
      <c r="C23" s="141">
        <v>0</v>
      </c>
      <c r="E23" s="245"/>
    </row>
    <row r="24" spans="1:5" s="99" customFormat="1" ht="25.5">
      <c r="A24" s="132">
        <v>19</v>
      </c>
      <c r="B24" s="142" t="s">
        <v>212</v>
      </c>
      <c r="C24" s="141">
        <v>0</v>
      </c>
      <c r="E24" s="245"/>
    </row>
    <row r="25" spans="1:5" s="99" customFormat="1">
      <c r="A25" s="132">
        <v>20</v>
      </c>
      <c r="B25" s="146" t="s">
        <v>234</v>
      </c>
      <c r="C25" s="141">
        <v>0</v>
      </c>
      <c r="E25" s="245"/>
    </row>
    <row r="26" spans="1:5" s="99" customFormat="1">
      <c r="A26" s="132">
        <v>21</v>
      </c>
      <c r="B26" s="146" t="s">
        <v>233</v>
      </c>
      <c r="C26" s="141">
        <v>0</v>
      </c>
      <c r="E26" s="245"/>
    </row>
    <row r="27" spans="1:5" s="99" customFormat="1">
      <c r="A27" s="132">
        <v>22</v>
      </c>
      <c r="B27" s="146" t="s">
        <v>232</v>
      </c>
      <c r="C27" s="141">
        <v>0</v>
      </c>
      <c r="E27" s="245"/>
    </row>
    <row r="28" spans="1:5" s="99" customFormat="1">
      <c r="A28" s="132">
        <v>23</v>
      </c>
      <c r="B28" s="147" t="s">
        <v>231</v>
      </c>
      <c r="C28" s="139">
        <f>C6-C12</f>
        <v>1469630536.0318</v>
      </c>
      <c r="E28" s="245"/>
    </row>
    <row r="29" spans="1:5" s="99" customFormat="1">
      <c r="A29" s="148"/>
      <c r="B29" s="149"/>
      <c r="C29" s="141"/>
      <c r="E29" s="245"/>
    </row>
    <row r="30" spans="1:5" s="99" customFormat="1">
      <c r="A30" s="148">
        <v>24</v>
      </c>
      <c r="B30" s="147" t="s">
        <v>230</v>
      </c>
      <c r="C30" s="139">
        <f>C31+C34</f>
        <v>47619200</v>
      </c>
      <c r="E30" s="245"/>
    </row>
    <row r="31" spans="1:5" s="99" customFormat="1">
      <c r="A31" s="148">
        <v>25</v>
      </c>
      <c r="B31" s="137" t="s">
        <v>229</v>
      </c>
      <c r="C31" s="150">
        <f>C32+C33</f>
        <v>47619200</v>
      </c>
      <c r="E31" s="245"/>
    </row>
    <row r="32" spans="1:5" s="99" customFormat="1">
      <c r="A32" s="148">
        <v>26</v>
      </c>
      <c r="B32" s="151" t="s">
        <v>310</v>
      </c>
      <c r="C32" s="141">
        <v>0</v>
      </c>
      <c r="E32" s="245"/>
    </row>
    <row r="33" spans="1:5" s="99" customFormat="1">
      <c r="A33" s="148">
        <v>27</v>
      </c>
      <c r="B33" s="151" t="s">
        <v>228</v>
      </c>
      <c r="C33" s="141">
        <v>47619200</v>
      </c>
      <c r="E33" s="245"/>
    </row>
    <row r="34" spans="1:5" s="99" customFormat="1">
      <c r="A34" s="148">
        <v>28</v>
      </c>
      <c r="B34" s="137" t="s">
        <v>227</v>
      </c>
      <c r="C34" s="141">
        <v>0</v>
      </c>
      <c r="E34" s="245"/>
    </row>
    <row r="35" spans="1:5" s="99" customFormat="1">
      <c r="A35" s="148">
        <v>29</v>
      </c>
      <c r="B35" s="147" t="s">
        <v>226</v>
      </c>
      <c r="C35" s="139">
        <f>SUM(C36:C40)</f>
        <v>0</v>
      </c>
      <c r="E35" s="245"/>
    </row>
    <row r="36" spans="1:5" s="99" customFormat="1">
      <c r="A36" s="148">
        <v>30</v>
      </c>
      <c r="B36" s="142" t="s">
        <v>225</v>
      </c>
      <c r="C36" s="141">
        <v>0</v>
      </c>
      <c r="E36" s="245"/>
    </row>
    <row r="37" spans="1:5" s="99" customFormat="1">
      <c r="A37" s="148">
        <v>31</v>
      </c>
      <c r="B37" s="143" t="s">
        <v>224</v>
      </c>
      <c r="C37" s="141">
        <v>0</v>
      </c>
      <c r="E37" s="245"/>
    </row>
    <row r="38" spans="1:5" s="99" customFormat="1" ht="25.5">
      <c r="A38" s="148">
        <v>32</v>
      </c>
      <c r="B38" s="142" t="s">
        <v>223</v>
      </c>
      <c r="C38" s="141">
        <v>0</v>
      </c>
      <c r="E38" s="245"/>
    </row>
    <row r="39" spans="1:5" s="99" customFormat="1" ht="25.5">
      <c r="A39" s="148">
        <v>33</v>
      </c>
      <c r="B39" s="142" t="s">
        <v>212</v>
      </c>
      <c r="C39" s="141">
        <v>0</v>
      </c>
      <c r="E39" s="245"/>
    </row>
    <row r="40" spans="1:5" s="99" customFormat="1">
      <c r="A40" s="148">
        <v>34</v>
      </c>
      <c r="B40" s="146" t="s">
        <v>222</v>
      </c>
      <c r="C40" s="141">
        <v>0</v>
      </c>
      <c r="E40" s="245"/>
    </row>
    <row r="41" spans="1:5" s="99" customFormat="1">
      <c r="A41" s="148">
        <v>35</v>
      </c>
      <c r="B41" s="147" t="s">
        <v>221</v>
      </c>
      <c r="C41" s="139">
        <f>C30-C35</f>
        <v>47619200</v>
      </c>
      <c r="E41" s="245"/>
    </row>
    <row r="42" spans="1:5" s="99" customFormat="1">
      <c r="A42" s="148"/>
      <c r="B42" s="149"/>
      <c r="C42" s="141"/>
      <c r="E42" s="245"/>
    </row>
    <row r="43" spans="1:5" s="99" customFormat="1">
      <c r="A43" s="148">
        <v>36</v>
      </c>
      <c r="B43" s="152" t="s">
        <v>220</v>
      </c>
      <c r="C43" s="139">
        <f>SUM(C44:C46)</f>
        <v>426174785.04934222</v>
      </c>
      <c r="E43" s="245"/>
    </row>
    <row r="44" spans="1:5" s="99" customFormat="1">
      <c r="A44" s="148">
        <v>37</v>
      </c>
      <c r="B44" s="137" t="s">
        <v>219</v>
      </c>
      <c r="C44" s="141">
        <v>304289059.09310001</v>
      </c>
      <c r="E44" s="245"/>
    </row>
    <row r="45" spans="1:5" s="99" customFormat="1">
      <c r="A45" s="148">
        <v>38</v>
      </c>
      <c r="B45" s="137" t="s">
        <v>218</v>
      </c>
      <c r="C45" s="141">
        <v>0</v>
      </c>
      <c r="E45" s="245"/>
    </row>
    <row r="46" spans="1:5" s="99" customFormat="1">
      <c r="A46" s="148">
        <v>39</v>
      </c>
      <c r="B46" s="137" t="s">
        <v>217</v>
      </c>
      <c r="C46" s="141">
        <v>121885725.9562422</v>
      </c>
      <c r="E46" s="245"/>
    </row>
    <row r="47" spans="1:5" s="99" customFormat="1">
      <c r="A47" s="148">
        <v>40</v>
      </c>
      <c r="B47" s="152" t="s">
        <v>216</v>
      </c>
      <c r="C47" s="139">
        <f>SUM(C48:C51)</f>
        <v>0</v>
      </c>
      <c r="E47" s="245"/>
    </row>
    <row r="48" spans="1:5" s="99" customFormat="1">
      <c r="A48" s="148">
        <v>41</v>
      </c>
      <c r="B48" s="142" t="s">
        <v>215</v>
      </c>
      <c r="C48" s="141">
        <v>0</v>
      </c>
      <c r="E48" s="245"/>
    </row>
    <row r="49" spans="1:5" s="99" customFormat="1">
      <c r="A49" s="148">
        <v>42</v>
      </c>
      <c r="B49" s="143" t="s">
        <v>214</v>
      </c>
      <c r="C49" s="141">
        <v>0</v>
      </c>
      <c r="E49" s="245"/>
    </row>
    <row r="50" spans="1:5" s="99" customFormat="1">
      <c r="A50" s="148">
        <v>43</v>
      </c>
      <c r="B50" s="142" t="s">
        <v>213</v>
      </c>
      <c r="C50" s="141">
        <v>0</v>
      </c>
      <c r="E50" s="245"/>
    </row>
    <row r="51" spans="1:5" s="99" customFormat="1" ht="25.5">
      <c r="A51" s="148">
        <v>44</v>
      </c>
      <c r="B51" s="142" t="s">
        <v>212</v>
      </c>
      <c r="C51" s="141">
        <v>0</v>
      </c>
      <c r="E51" s="245"/>
    </row>
    <row r="52" spans="1:5" s="99" customFormat="1" ht="13.5" thickBot="1">
      <c r="A52" s="153">
        <v>45</v>
      </c>
      <c r="B52" s="154" t="s">
        <v>211</v>
      </c>
      <c r="C52" s="155">
        <f>C43-C47</f>
        <v>426174785.04934222</v>
      </c>
      <c r="E52" s="245"/>
    </row>
    <row r="55" spans="1:5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23" sqref="B23"/>
    </sheetView>
  </sheetViews>
  <sheetFormatPr defaultColWidth="9.140625" defaultRowHeight="12.75"/>
  <cols>
    <col min="1" max="1" width="9.42578125" style="326" bestFit="1" customWidth="1"/>
    <col min="2" max="2" width="59" style="326" customWidth="1"/>
    <col min="3" max="3" width="16.7109375" style="326" bestFit="1" customWidth="1"/>
    <col min="4" max="4" width="13.28515625" style="326" bestFit="1" customWidth="1"/>
    <col min="5" max="16384" width="9.140625" style="326"/>
  </cols>
  <sheetData>
    <row r="1" spans="1:4" ht="15">
      <c r="A1" s="388" t="s">
        <v>35</v>
      </c>
      <c r="B1" s="389"/>
    </row>
    <row r="2" spans="1:4" s="292" customFormat="1" ht="15.75" customHeight="1">
      <c r="A2" s="292" t="s">
        <v>36</v>
      </c>
    </row>
    <row r="3" spans="1:4" s="292" customFormat="1" ht="15.75" customHeight="1"/>
    <row r="4" spans="1:4" ht="13.5" thickBot="1">
      <c r="A4" s="350" t="s">
        <v>421</v>
      </c>
      <c r="B4" s="405" t="s">
        <v>422</v>
      </c>
    </row>
    <row r="5" spans="1:4" s="406" customFormat="1">
      <c r="A5" s="503" t="s">
        <v>425</v>
      </c>
      <c r="B5" s="504"/>
      <c r="C5" s="390" t="s">
        <v>423</v>
      </c>
      <c r="D5" s="391" t="s">
        <v>424</v>
      </c>
    </row>
    <row r="6" spans="1:4" s="407" customFormat="1">
      <c r="A6" s="392">
        <v>1</v>
      </c>
      <c r="B6" s="393" t="s">
        <v>426</v>
      </c>
      <c r="C6" s="393"/>
      <c r="D6" s="394"/>
    </row>
    <row r="7" spans="1:4" s="407" customFormat="1">
      <c r="A7" s="395" t="s">
        <v>408</v>
      </c>
      <c r="B7" s="396" t="s">
        <v>427</v>
      </c>
      <c r="C7" s="396" t="s">
        <v>438</v>
      </c>
      <c r="D7" s="397"/>
    </row>
    <row r="8" spans="1:4" s="407" customFormat="1">
      <c r="A8" s="395" t="s">
        <v>409</v>
      </c>
      <c r="B8" s="396" t="s">
        <v>428</v>
      </c>
      <c r="C8" s="396" t="s">
        <v>410</v>
      </c>
      <c r="D8" s="397"/>
    </row>
    <row r="9" spans="1:4" s="407" customFormat="1">
      <c r="A9" s="395" t="s">
        <v>411</v>
      </c>
      <c r="B9" s="396" t="s">
        <v>429</v>
      </c>
      <c r="C9" s="396" t="s">
        <v>412</v>
      </c>
      <c r="D9" s="397"/>
    </row>
    <row r="10" spans="1:4" s="407" customFormat="1">
      <c r="A10" s="392" t="s">
        <v>413</v>
      </c>
      <c r="B10" s="393" t="s">
        <v>430</v>
      </c>
      <c r="C10" s="393"/>
      <c r="D10" s="394"/>
    </row>
    <row r="11" spans="1:4" s="408" customFormat="1">
      <c r="A11" s="398" t="s">
        <v>414</v>
      </c>
      <c r="B11" s="399" t="s">
        <v>431</v>
      </c>
      <c r="C11" s="399" t="s">
        <v>415</v>
      </c>
      <c r="D11" s="400"/>
    </row>
    <row r="12" spans="1:4" s="408" customFormat="1">
      <c r="A12" s="398" t="s">
        <v>416</v>
      </c>
      <c r="B12" s="399" t="s">
        <v>432</v>
      </c>
      <c r="C12" s="399" t="s">
        <v>417</v>
      </c>
      <c r="D12" s="400"/>
    </row>
    <row r="13" spans="1:4" s="408" customFormat="1">
      <c r="A13" s="398" t="s">
        <v>418</v>
      </c>
      <c r="B13" s="399" t="s">
        <v>433</v>
      </c>
      <c r="C13" s="399" t="s">
        <v>417</v>
      </c>
      <c r="D13" s="400"/>
    </row>
    <row r="14" spans="1:4" s="408" customFormat="1">
      <c r="A14" s="392" t="s">
        <v>419</v>
      </c>
      <c r="B14" s="393" t="s">
        <v>434</v>
      </c>
      <c r="C14" s="401" t="s">
        <v>417</v>
      </c>
      <c r="D14" s="394"/>
    </row>
    <row r="15" spans="1:4" s="408" customFormat="1">
      <c r="A15" s="398">
        <v>3.1</v>
      </c>
      <c r="B15" s="399" t="s">
        <v>441</v>
      </c>
      <c r="C15" s="399"/>
      <c r="D15" s="400"/>
    </row>
    <row r="16" spans="1:4" s="408" customFormat="1">
      <c r="A16" s="398">
        <v>3.2</v>
      </c>
      <c r="B16" s="399" t="s">
        <v>442</v>
      </c>
      <c r="C16" s="399"/>
      <c r="D16" s="400"/>
    </row>
    <row r="17" spans="1:6" s="407" customFormat="1" ht="13.5" thickBot="1">
      <c r="A17" s="398">
        <v>3.3</v>
      </c>
      <c r="B17" s="399" t="s">
        <v>443</v>
      </c>
      <c r="C17" s="399"/>
      <c r="D17" s="400"/>
    </row>
    <row r="18" spans="1:6" s="406" customFormat="1">
      <c r="A18" s="505" t="s">
        <v>437</v>
      </c>
      <c r="B18" s="506"/>
      <c r="C18" s="390" t="s">
        <v>423</v>
      </c>
      <c r="D18" s="391" t="s">
        <v>424</v>
      </c>
    </row>
    <row r="19" spans="1:6" s="407" customFormat="1">
      <c r="A19" s="402">
        <v>4</v>
      </c>
      <c r="B19" s="399" t="s">
        <v>435</v>
      </c>
      <c r="C19" s="403">
        <v>0</v>
      </c>
      <c r="D19" s="404"/>
    </row>
    <row r="20" spans="1:6" s="407" customFormat="1">
      <c r="A20" s="402">
        <v>5</v>
      </c>
      <c r="B20" s="399" t="s">
        <v>143</v>
      </c>
      <c r="C20" s="403">
        <v>0</v>
      </c>
      <c r="D20" s="404"/>
    </row>
    <row r="21" spans="1:6" s="407" customFormat="1" ht="13.5" thickBot="1">
      <c r="A21" s="409" t="s">
        <v>420</v>
      </c>
      <c r="B21" s="410" t="s">
        <v>436</v>
      </c>
      <c r="C21" s="411">
        <v>0</v>
      </c>
      <c r="D21" s="412"/>
    </row>
    <row r="22" spans="1:6">
      <c r="F22" s="350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15" activePane="bottomRight" state="frozen"/>
      <selection activeCell="B47" sqref="B47"/>
      <selection pane="topRight" activeCell="B47" sqref="B47"/>
      <selection pane="bottomLeft" activeCell="B47" sqref="B47"/>
      <selection pane="bottomRight" activeCell="B1" sqref="B1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436" t="s">
        <v>452</v>
      </c>
      <c r="E1" s="4"/>
      <c r="F1" s="4"/>
    </row>
    <row r="2" spans="1:6" s="114" customFormat="1" ht="15.75" customHeight="1">
      <c r="A2" s="2" t="s">
        <v>36</v>
      </c>
      <c r="B2" s="436">
        <v>43190</v>
      </c>
    </row>
    <row r="3" spans="1:6" s="114" customFormat="1" ht="15.75" customHeight="1">
      <c r="A3" s="156"/>
    </row>
    <row r="4" spans="1:6" s="114" customFormat="1" ht="15.75" customHeight="1" thickBot="1">
      <c r="A4" s="114" t="s">
        <v>91</v>
      </c>
      <c r="B4" s="284" t="s">
        <v>294</v>
      </c>
      <c r="D4" s="59" t="s">
        <v>78</v>
      </c>
    </row>
    <row r="5" spans="1:6" ht="25.5">
      <c r="A5" s="157" t="s">
        <v>11</v>
      </c>
      <c r="B5" s="315" t="s">
        <v>348</v>
      </c>
      <c r="C5" s="158" t="s">
        <v>96</v>
      </c>
      <c r="D5" s="159" t="s">
        <v>97</v>
      </c>
    </row>
    <row r="6" spans="1:6">
      <c r="A6" s="121">
        <v>1</v>
      </c>
      <c r="B6" s="160" t="s">
        <v>40</v>
      </c>
      <c r="C6" s="161">
        <v>435325078.72220004</v>
      </c>
      <c r="D6" s="162"/>
      <c r="E6" s="163"/>
      <c r="F6" s="447"/>
    </row>
    <row r="7" spans="1:6">
      <c r="A7" s="121">
        <v>2</v>
      </c>
      <c r="B7" s="164" t="s">
        <v>41</v>
      </c>
      <c r="C7" s="165">
        <v>1351027712.6887002</v>
      </c>
      <c r="D7" s="166"/>
      <c r="E7" s="163"/>
      <c r="F7" s="447"/>
    </row>
    <row r="8" spans="1:6">
      <c r="A8" s="121">
        <v>3</v>
      </c>
      <c r="B8" s="164" t="s">
        <v>42</v>
      </c>
      <c r="C8" s="165">
        <v>423374761.68489999</v>
      </c>
      <c r="D8" s="166"/>
      <c r="E8" s="163"/>
      <c r="F8" s="447"/>
    </row>
    <row r="9" spans="1:6">
      <c r="A9" s="121">
        <v>4</v>
      </c>
      <c r="B9" s="164" t="s">
        <v>43</v>
      </c>
      <c r="C9" s="165">
        <v>0</v>
      </c>
      <c r="D9" s="166"/>
      <c r="E9" s="163"/>
      <c r="F9" s="447"/>
    </row>
    <row r="10" spans="1:6">
      <c r="A10" s="121">
        <v>5</v>
      </c>
      <c r="B10" s="164" t="s">
        <v>44</v>
      </c>
      <c r="C10" s="165">
        <v>987100852.95154643</v>
      </c>
      <c r="D10" s="166"/>
      <c r="E10" s="163"/>
      <c r="F10" s="447"/>
    </row>
    <row r="11" spans="1:6">
      <c r="A11" s="121">
        <v>6.1</v>
      </c>
      <c r="B11" s="285" t="s">
        <v>45</v>
      </c>
      <c r="C11" s="167">
        <v>8393967251.4694996</v>
      </c>
      <c r="D11" s="168"/>
      <c r="E11" s="169"/>
      <c r="F11" s="447"/>
    </row>
    <row r="12" spans="1:6">
      <c r="A12" s="121">
        <v>6.2</v>
      </c>
      <c r="B12" s="286" t="s">
        <v>46</v>
      </c>
      <c r="C12" s="167">
        <v>-353439977.80999994</v>
      </c>
      <c r="D12" s="168"/>
      <c r="E12" s="169"/>
      <c r="F12" s="447"/>
    </row>
    <row r="13" spans="1:6">
      <c r="A13" s="121" t="s">
        <v>475</v>
      </c>
      <c r="B13" s="286" t="s">
        <v>69</v>
      </c>
      <c r="C13" s="167">
        <v>121885725.9562422</v>
      </c>
      <c r="D13" s="172" t="s">
        <v>476</v>
      </c>
      <c r="E13" s="169"/>
      <c r="F13" s="447"/>
    </row>
    <row r="14" spans="1:6">
      <c r="A14" s="121">
        <v>6</v>
      </c>
      <c r="B14" s="164" t="s">
        <v>47</v>
      </c>
      <c r="C14" s="170">
        <f>C11+C12</f>
        <v>8040527273.6595001</v>
      </c>
      <c r="D14" s="168"/>
      <c r="E14" s="163"/>
      <c r="F14" s="447"/>
    </row>
    <row r="15" spans="1:6">
      <c r="A15" s="121">
        <v>7</v>
      </c>
      <c r="B15" s="164" t="s">
        <v>48</v>
      </c>
      <c r="C15" s="165">
        <v>82505593.515000001</v>
      </c>
      <c r="D15" s="166"/>
      <c r="E15" s="163"/>
      <c r="F15" s="447"/>
    </row>
    <row r="16" spans="1:6">
      <c r="A16" s="121">
        <v>8</v>
      </c>
      <c r="B16" s="313" t="s">
        <v>207</v>
      </c>
      <c r="C16" s="165">
        <v>58058415.019999996</v>
      </c>
      <c r="D16" s="166"/>
      <c r="E16" s="163"/>
      <c r="F16" s="447"/>
    </row>
    <row r="17" spans="1:6">
      <c r="A17" s="121">
        <v>9</v>
      </c>
      <c r="B17" s="164" t="s">
        <v>49</v>
      </c>
      <c r="C17" s="165">
        <v>42598833.280000001</v>
      </c>
      <c r="D17" s="166"/>
      <c r="E17" s="163"/>
      <c r="F17" s="447"/>
    </row>
    <row r="18" spans="1:6">
      <c r="A18" s="121">
        <v>9.1</v>
      </c>
      <c r="B18" s="171" t="s">
        <v>94</v>
      </c>
      <c r="C18" s="167">
        <v>21205434.120000001</v>
      </c>
      <c r="D18" s="172" t="s">
        <v>477</v>
      </c>
      <c r="E18" s="163"/>
      <c r="F18" s="447"/>
    </row>
    <row r="19" spans="1:6">
      <c r="A19" s="121">
        <v>10</v>
      </c>
      <c r="B19" s="164" t="s">
        <v>50</v>
      </c>
      <c r="C19" s="165">
        <v>485211965.25999999</v>
      </c>
      <c r="D19" s="166"/>
      <c r="E19" s="163"/>
      <c r="F19" s="447"/>
    </row>
    <row r="20" spans="1:6">
      <c r="A20" s="121">
        <v>10.1</v>
      </c>
      <c r="B20" s="171" t="s">
        <v>95</v>
      </c>
      <c r="C20" s="165">
        <v>104726030.09999999</v>
      </c>
      <c r="D20" s="172" t="s">
        <v>485</v>
      </c>
      <c r="E20" s="163"/>
      <c r="F20" s="447"/>
    </row>
    <row r="21" spans="1:6">
      <c r="A21" s="121">
        <v>11</v>
      </c>
      <c r="B21" s="173" t="s">
        <v>51</v>
      </c>
      <c r="C21" s="174">
        <v>192864822.29890001</v>
      </c>
      <c r="D21" s="175"/>
      <c r="E21" s="163"/>
      <c r="F21" s="447"/>
    </row>
    <row r="22" spans="1:6" ht="15">
      <c r="A22" s="121">
        <v>12</v>
      </c>
      <c r="B22" s="176" t="s">
        <v>52</v>
      </c>
      <c r="C22" s="177">
        <f>SUM(C6:C10,C14:C17,C19,C21)</f>
        <v>12098595309.080748</v>
      </c>
      <c r="D22" s="178"/>
      <c r="E22" s="179"/>
      <c r="F22" s="447"/>
    </row>
    <row r="23" spans="1:6">
      <c r="A23" s="121">
        <v>13</v>
      </c>
      <c r="B23" s="164" t="s">
        <v>54</v>
      </c>
      <c r="C23" s="180">
        <v>113217392.4866</v>
      </c>
      <c r="D23" s="181"/>
      <c r="E23" s="163"/>
      <c r="F23" s="447"/>
    </row>
    <row r="24" spans="1:6">
      <c r="A24" s="121">
        <v>14</v>
      </c>
      <c r="B24" s="164" t="s">
        <v>55</v>
      </c>
      <c r="C24" s="165">
        <v>2233433245.8530984</v>
      </c>
      <c r="D24" s="166"/>
      <c r="E24" s="163"/>
      <c r="F24" s="447"/>
    </row>
    <row r="25" spans="1:6">
      <c r="A25" s="121">
        <v>15</v>
      </c>
      <c r="B25" s="164" t="s">
        <v>56</v>
      </c>
      <c r="C25" s="165">
        <v>2524158028.4706998</v>
      </c>
      <c r="D25" s="166"/>
      <c r="E25" s="163"/>
      <c r="F25" s="447"/>
    </row>
    <row r="26" spans="1:6">
      <c r="A26" s="121">
        <v>16</v>
      </c>
      <c r="B26" s="164" t="s">
        <v>57</v>
      </c>
      <c r="C26" s="165">
        <v>2872202809.8920002</v>
      </c>
      <c r="D26" s="166"/>
      <c r="E26" s="163"/>
      <c r="F26" s="447"/>
    </row>
    <row r="27" spans="1:6">
      <c r="A27" s="121">
        <v>17</v>
      </c>
      <c r="B27" s="164" t="s">
        <v>58</v>
      </c>
      <c r="C27" s="165">
        <v>0</v>
      </c>
      <c r="D27" s="166"/>
      <c r="E27" s="163"/>
      <c r="F27" s="447"/>
    </row>
    <row r="28" spans="1:6">
      <c r="A28" s="121">
        <v>18</v>
      </c>
      <c r="B28" s="164" t="s">
        <v>59</v>
      </c>
      <c r="C28" s="165">
        <v>2014075846.7200003</v>
      </c>
      <c r="D28" s="166"/>
      <c r="E28" s="163"/>
      <c r="F28" s="447"/>
    </row>
    <row r="29" spans="1:6">
      <c r="A29" s="121">
        <v>19</v>
      </c>
      <c r="B29" s="164" t="s">
        <v>60</v>
      </c>
      <c r="C29" s="165">
        <v>51966768.827100009</v>
      </c>
      <c r="D29" s="166"/>
      <c r="E29" s="163"/>
      <c r="F29" s="447"/>
    </row>
    <row r="30" spans="1:6">
      <c r="A30" s="121">
        <v>20</v>
      </c>
      <c r="B30" s="164" t="s">
        <v>61</v>
      </c>
      <c r="C30" s="165">
        <v>185903326.0539</v>
      </c>
      <c r="D30" s="166"/>
      <c r="E30" s="163"/>
      <c r="F30" s="447"/>
    </row>
    <row r="31" spans="1:6">
      <c r="A31" s="121">
        <v>21</v>
      </c>
      <c r="B31" s="173" t="s">
        <v>62</v>
      </c>
      <c r="C31" s="174">
        <v>438035050</v>
      </c>
      <c r="D31" s="166"/>
      <c r="E31" s="163"/>
      <c r="F31" s="447"/>
    </row>
    <row r="32" spans="1:6" ht="15.75">
      <c r="A32" s="121">
        <v>21.1</v>
      </c>
      <c r="B32" s="182" t="s">
        <v>487</v>
      </c>
      <c r="C32" s="174">
        <v>47619200</v>
      </c>
      <c r="D32" s="455" t="s">
        <v>478</v>
      </c>
      <c r="E32" s="163"/>
      <c r="F32" s="447"/>
    </row>
    <row r="33" spans="1:6" ht="15.75">
      <c r="A33" s="121">
        <v>21.2</v>
      </c>
      <c r="B33" s="182" t="s">
        <v>219</v>
      </c>
      <c r="C33" s="183">
        <v>304289059.09310001</v>
      </c>
      <c r="D33" s="455" t="s">
        <v>479</v>
      </c>
      <c r="E33" s="163"/>
      <c r="F33" s="447"/>
    </row>
    <row r="34" spans="1:6" ht="15">
      <c r="A34" s="121">
        <v>22</v>
      </c>
      <c r="B34" s="176" t="s">
        <v>63</v>
      </c>
      <c r="C34" s="177">
        <f>SUM(C23:C31)</f>
        <v>10432992468.303398</v>
      </c>
      <c r="D34" s="178"/>
      <c r="E34" s="179"/>
      <c r="F34" s="447"/>
    </row>
    <row r="35" spans="1:6" ht="15.75">
      <c r="A35" s="121">
        <v>23</v>
      </c>
      <c r="B35" s="173" t="s">
        <v>65</v>
      </c>
      <c r="C35" s="165">
        <v>21015907.600000001</v>
      </c>
      <c r="D35" s="455" t="s">
        <v>486</v>
      </c>
      <c r="E35" s="163"/>
      <c r="F35" s="447"/>
    </row>
    <row r="36" spans="1:6">
      <c r="A36" s="121">
        <v>24</v>
      </c>
      <c r="B36" s="173" t="s">
        <v>66</v>
      </c>
      <c r="C36" s="165">
        <v>0</v>
      </c>
      <c r="D36" s="166"/>
      <c r="E36" s="163"/>
      <c r="F36" s="447"/>
    </row>
    <row r="37" spans="1:6">
      <c r="A37" s="121">
        <v>25</v>
      </c>
      <c r="B37" s="173" t="s">
        <v>67</v>
      </c>
      <c r="C37" s="165">
        <v>0</v>
      </c>
      <c r="D37" s="166"/>
      <c r="E37" s="163"/>
      <c r="F37" s="447"/>
    </row>
    <row r="38" spans="1:6">
      <c r="A38" s="121">
        <v>26</v>
      </c>
      <c r="B38" s="173" t="s">
        <v>68</v>
      </c>
      <c r="C38" s="165">
        <v>529770683.32999998</v>
      </c>
      <c r="D38" s="166"/>
      <c r="E38" s="163"/>
      <c r="F38" s="447"/>
    </row>
    <row r="39" spans="1:6" ht="15.75">
      <c r="A39" s="121">
        <v>26.1</v>
      </c>
      <c r="B39" s="173" t="s">
        <v>484</v>
      </c>
      <c r="C39" s="165">
        <v>521190198.81999999</v>
      </c>
      <c r="D39" s="455" t="s">
        <v>480</v>
      </c>
      <c r="E39" s="163"/>
      <c r="F39" s="447"/>
    </row>
    <row r="40" spans="1:6" ht="15.75">
      <c r="A40" s="121">
        <v>26.2</v>
      </c>
      <c r="B40" s="173" t="s">
        <v>484</v>
      </c>
      <c r="C40" s="165">
        <v>8580484.5099999998</v>
      </c>
      <c r="D40" s="455" t="s">
        <v>481</v>
      </c>
      <c r="E40" s="163"/>
      <c r="F40" s="447"/>
    </row>
    <row r="41" spans="1:6">
      <c r="A41" s="121">
        <v>27</v>
      </c>
      <c r="B41" s="173" t="s">
        <v>69</v>
      </c>
      <c r="C41" s="165">
        <v>0</v>
      </c>
      <c r="D41" s="166"/>
      <c r="E41" s="163"/>
      <c r="F41" s="447"/>
    </row>
    <row r="42" spans="1:6" ht="15.75">
      <c r="A42" s="121">
        <v>28</v>
      </c>
      <c r="B42" s="173" t="s">
        <v>70</v>
      </c>
      <c r="C42" s="165">
        <v>1044775409.3218</v>
      </c>
      <c r="D42" s="455" t="s">
        <v>482</v>
      </c>
      <c r="E42" s="163"/>
      <c r="F42" s="447"/>
    </row>
    <row r="43" spans="1:6" ht="15.75">
      <c r="A43" s="121">
        <v>29</v>
      </c>
      <c r="B43" s="173" t="s">
        <v>71</v>
      </c>
      <c r="C43" s="165">
        <v>70040845.019999996</v>
      </c>
      <c r="D43" s="455" t="s">
        <v>483</v>
      </c>
      <c r="E43" s="163"/>
      <c r="F43" s="447"/>
    </row>
    <row r="44" spans="1:6" ht="15.75" thickBot="1">
      <c r="A44" s="184">
        <v>30</v>
      </c>
      <c r="B44" s="185" t="s">
        <v>275</v>
      </c>
      <c r="C44" s="456">
        <f>C35+C36+C37+C41+C42+C43+C38</f>
        <v>1665602845.2718</v>
      </c>
      <c r="D44" s="186"/>
      <c r="E44" s="179"/>
      <c r="F44" s="44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1" sqref="C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7" bestFit="1" customWidth="1"/>
    <col min="17" max="17" width="14.7109375" style="57" customWidth="1"/>
    <col min="18" max="18" width="13" style="57" bestFit="1" customWidth="1"/>
    <col min="19" max="19" width="34.85546875" style="57" customWidth="1"/>
    <col min="20" max="16384" width="9.140625" style="57"/>
  </cols>
  <sheetData>
    <row r="1" spans="1:20">
      <c r="A1" s="2" t="s">
        <v>35</v>
      </c>
      <c r="B1" s="436" t="s">
        <v>452</v>
      </c>
    </row>
    <row r="2" spans="1:20">
      <c r="A2" s="2" t="s">
        <v>36</v>
      </c>
      <c r="B2" s="436">
        <v>43190</v>
      </c>
    </row>
    <row r="4" spans="1:20" ht="26.25" thickBot="1">
      <c r="A4" s="4" t="s">
        <v>257</v>
      </c>
      <c r="B4" s="336" t="s">
        <v>383</v>
      </c>
    </row>
    <row r="5" spans="1:20" s="323" customFormat="1">
      <c r="A5" s="318"/>
      <c r="B5" s="319"/>
      <c r="C5" s="320" t="s">
        <v>0</v>
      </c>
      <c r="D5" s="320" t="s">
        <v>1</v>
      </c>
      <c r="E5" s="320" t="s">
        <v>2</v>
      </c>
      <c r="F5" s="320" t="s">
        <v>3</v>
      </c>
      <c r="G5" s="320" t="s">
        <v>4</v>
      </c>
      <c r="H5" s="320" t="s">
        <v>10</v>
      </c>
      <c r="I5" s="320" t="s">
        <v>13</v>
      </c>
      <c r="J5" s="320" t="s">
        <v>14</v>
      </c>
      <c r="K5" s="320" t="s">
        <v>15</v>
      </c>
      <c r="L5" s="320" t="s">
        <v>16</v>
      </c>
      <c r="M5" s="320" t="s">
        <v>17</v>
      </c>
      <c r="N5" s="320" t="s">
        <v>18</v>
      </c>
      <c r="O5" s="320" t="s">
        <v>366</v>
      </c>
      <c r="P5" s="320" t="s">
        <v>367</v>
      </c>
      <c r="Q5" s="320" t="s">
        <v>368</v>
      </c>
      <c r="R5" s="321" t="s">
        <v>369</v>
      </c>
      <c r="S5" s="322" t="s">
        <v>370</v>
      </c>
    </row>
    <row r="6" spans="1:20" s="323" customFormat="1" ht="99" customHeight="1">
      <c r="A6" s="324"/>
      <c r="B6" s="511" t="s">
        <v>371</v>
      </c>
      <c r="C6" s="507">
        <v>0</v>
      </c>
      <c r="D6" s="508"/>
      <c r="E6" s="507">
        <v>0.2</v>
      </c>
      <c r="F6" s="508"/>
      <c r="G6" s="507">
        <v>0.35</v>
      </c>
      <c r="H6" s="508"/>
      <c r="I6" s="507">
        <v>0.5</v>
      </c>
      <c r="J6" s="508"/>
      <c r="K6" s="507">
        <v>0.75</v>
      </c>
      <c r="L6" s="508"/>
      <c r="M6" s="507">
        <v>1</v>
      </c>
      <c r="N6" s="508"/>
      <c r="O6" s="507">
        <v>1.5</v>
      </c>
      <c r="P6" s="508"/>
      <c r="Q6" s="507">
        <v>2.5</v>
      </c>
      <c r="R6" s="508"/>
      <c r="S6" s="509" t="s">
        <v>256</v>
      </c>
    </row>
    <row r="7" spans="1:20" s="323" customFormat="1" ht="30.75" customHeight="1">
      <c r="A7" s="324"/>
      <c r="B7" s="512"/>
      <c r="C7" s="314" t="s">
        <v>259</v>
      </c>
      <c r="D7" s="314" t="s">
        <v>258</v>
      </c>
      <c r="E7" s="314" t="s">
        <v>259</v>
      </c>
      <c r="F7" s="314" t="s">
        <v>258</v>
      </c>
      <c r="G7" s="314" t="s">
        <v>259</v>
      </c>
      <c r="H7" s="314" t="s">
        <v>258</v>
      </c>
      <c r="I7" s="314" t="s">
        <v>259</v>
      </c>
      <c r="J7" s="314" t="s">
        <v>258</v>
      </c>
      <c r="K7" s="314" t="s">
        <v>259</v>
      </c>
      <c r="L7" s="314" t="s">
        <v>258</v>
      </c>
      <c r="M7" s="314" t="s">
        <v>259</v>
      </c>
      <c r="N7" s="314" t="s">
        <v>258</v>
      </c>
      <c r="O7" s="314" t="s">
        <v>259</v>
      </c>
      <c r="P7" s="314" t="s">
        <v>258</v>
      </c>
      <c r="Q7" s="314" t="s">
        <v>259</v>
      </c>
      <c r="R7" s="314" t="s">
        <v>258</v>
      </c>
      <c r="S7" s="510"/>
    </row>
    <row r="8" spans="1:20" s="189" customFormat="1">
      <c r="A8" s="187">
        <v>1</v>
      </c>
      <c r="B8" s="1" t="s">
        <v>99</v>
      </c>
      <c r="C8" s="188">
        <v>941363101.36999989</v>
      </c>
      <c r="D8" s="188">
        <v>0</v>
      </c>
      <c r="E8" s="188">
        <v>167022018.910368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1015637628.7483741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337">
        <f>$C$6*SUM(C8:D8)+$E$6*SUM(E8:F8)+$G$6*SUM(G8:H8)+$I$6*SUM(I8:J8)+$K$6*SUM(K8:L8)+$M$6*SUM(M8:N8)+$O$6*SUM(O8:P8)+$Q$6*SUM(Q8:R8)</f>
        <v>1049042032.5304477</v>
      </c>
      <c r="T8" s="457"/>
    </row>
    <row r="9" spans="1:20" s="189" customFormat="1">
      <c r="A9" s="187">
        <v>2</v>
      </c>
      <c r="B9" s="1" t="s">
        <v>100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337">
        <f t="shared" ref="S9:S21" si="0">$C$6*SUM(C9:D9)+$E$6*SUM(E9:F9)+$G$6*SUM(G9:H9)+$I$6*SUM(I9:J9)+$K$6*SUM(K9:L9)+$M$6*SUM(M9:N9)+$O$6*SUM(O9:P9)+$Q$6*SUM(Q9:R9)</f>
        <v>0</v>
      </c>
      <c r="T9" s="457"/>
    </row>
    <row r="10" spans="1:20" s="189" customFormat="1">
      <c r="A10" s="187">
        <v>3</v>
      </c>
      <c r="B10" s="1" t="s">
        <v>277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1488100</v>
      </c>
      <c r="O10" s="188">
        <v>0</v>
      </c>
      <c r="P10" s="188">
        <v>0</v>
      </c>
      <c r="Q10" s="188">
        <v>0</v>
      </c>
      <c r="R10" s="188">
        <v>0</v>
      </c>
      <c r="S10" s="337">
        <f t="shared" si="0"/>
        <v>1488100</v>
      </c>
      <c r="T10" s="457"/>
    </row>
    <row r="11" spans="1:20" s="189" customFormat="1">
      <c r="A11" s="187">
        <v>4</v>
      </c>
      <c r="B11" s="1" t="s">
        <v>101</v>
      </c>
      <c r="C11" s="188">
        <v>121511047.45999999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48562575.739500001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337">
        <f t="shared" si="0"/>
        <v>24281287.869750001</v>
      </c>
      <c r="T11" s="457"/>
    </row>
    <row r="12" spans="1:20" s="189" customFormat="1">
      <c r="A12" s="187">
        <v>5</v>
      </c>
      <c r="B12" s="1" t="s">
        <v>102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337">
        <f t="shared" si="0"/>
        <v>0</v>
      </c>
      <c r="T12" s="457"/>
    </row>
    <row r="13" spans="1:20" s="189" customFormat="1">
      <c r="A13" s="187">
        <v>6</v>
      </c>
      <c r="B13" s="1" t="s">
        <v>103</v>
      </c>
      <c r="C13" s="188">
        <v>0</v>
      </c>
      <c r="D13" s="188">
        <v>0</v>
      </c>
      <c r="E13" s="188">
        <v>397113551.35966969</v>
      </c>
      <c r="F13" s="188">
        <v>6813613.691726</v>
      </c>
      <c r="G13" s="188">
        <v>0</v>
      </c>
      <c r="H13" s="188">
        <v>0</v>
      </c>
      <c r="I13" s="188">
        <v>11098738.009999998</v>
      </c>
      <c r="J13" s="188">
        <v>37118105.950000003</v>
      </c>
      <c r="K13" s="188">
        <v>0</v>
      </c>
      <c r="L13" s="188">
        <v>0</v>
      </c>
      <c r="M13" s="188">
        <v>6278173.2741303993</v>
      </c>
      <c r="N13" s="188">
        <v>17737959.095036998</v>
      </c>
      <c r="O13" s="188">
        <v>9024855.4374000002</v>
      </c>
      <c r="P13" s="188">
        <v>0</v>
      </c>
      <c r="Q13" s="188">
        <v>0</v>
      </c>
      <c r="R13" s="188">
        <v>0</v>
      </c>
      <c r="S13" s="337">
        <f t="shared" si="0"/>
        <v>142447270.51554656</v>
      </c>
      <c r="T13" s="457"/>
    </row>
    <row r="14" spans="1:20" s="189" customFormat="1">
      <c r="A14" s="187">
        <v>7</v>
      </c>
      <c r="B14" s="1" t="s">
        <v>104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2428607026.4701967</v>
      </c>
      <c r="N14" s="188">
        <v>472357229.6843369</v>
      </c>
      <c r="O14" s="188">
        <v>48311626.811376005</v>
      </c>
      <c r="P14" s="188">
        <v>0</v>
      </c>
      <c r="Q14" s="188">
        <v>0</v>
      </c>
      <c r="R14" s="188">
        <v>0</v>
      </c>
      <c r="S14" s="337">
        <f t="shared" si="0"/>
        <v>2973431696.3715973</v>
      </c>
      <c r="T14" s="457"/>
    </row>
    <row r="15" spans="1:20" s="189" customFormat="1">
      <c r="A15" s="187">
        <v>8</v>
      </c>
      <c r="B15" s="1" t="s">
        <v>105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2397068321.7431412</v>
      </c>
      <c r="L15" s="188">
        <v>76230172.312534541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337">
        <f t="shared" si="0"/>
        <v>1854973870.5417566</v>
      </c>
      <c r="T15" s="457"/>
    </row>
    <row r="16" spans="1:20" s="189" customFormat="1">
      <c r="A16" s="187">
        <v>9</v>
      </c>
      <c r="B16" s="1" t="s">
        <v>106</v>
      </c>
      <c r="C16" s="188">
        <v>0</v>
      </c>
      <c r="D16" s="188">
        <v>0</v>
      </c>
      <c r="E16" s="188">
        <v>0</v>
      </c>
      <c r="F16" s="188">
        <v>0</v>
      </c>
      <c r="G16" s="188">
        <v>524859619.05894804</v>
      </c>
      <c r="H16" s="188">
        <v>6455591.9896793989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337">
        <f t="shared" si="0"/>
        <v>185960323.86701959</v>
      </c>
      <c r="T16" s="457"/>
    </row>
    <row r="17" spans="1:20" s="189" customFormat="1">
      <c r="A17" s="187">
        <v>10</v>
      </c>
      <c r="B17" s="1" t="s">
        <v>107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4170857.7049119994</v>
      </c>
      <c r="J17" s="188">
        <v>0</v>
      </c>
      <c r="K17" s="188">
        <v>0</v>
      </c>
      <c r="L17" s="188">
        <v>0</v>
      </c>
      <c r="M17" s="188">
        <v>41851914.023345999</v>
      </c>
      <c r="N17" s="188">
        <v>316913.735544</v>
      </c>
      <c r="O17" s="188">
        <v>6453353.4545720005</v>
      </c>
      <c r="P17" s="188">
        <v>151357.96220399998</v>
      </c>
      <c r="Q17" s="188">
        <v>0</v>
      </c>
      <c r="R17" s="188">
        <v>0</v>
      </c>
      <c r="S17" s="337">
        <f t="shared" si="0"/>
        <v>54161323.736510009</v>
      </c>
      <c r="T17" s="457"/>
    </row>
    <row r="18" spans="1:20" s="189" customFormat="1">
      <c r="A18" s="187">
        <v>11</v>
      </c>
      <c r="B18" s="1" t="s">
        <v>108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155707550.99104583</v>
      </c>
      <c r="N18" s="188">
        <v>0</v>
      </c>
      <c r="O18" s="188">
        <v>497867231.91087872</v>
      </c>
      <c r="P18" s="188">
        <v>0</v>
      </c>
      <c r="Q18" s="188">
        <v>52718433.599999987</v>
      </c>
      <c r="R18" s="188">
        <v>0</v>
      </c>
      <c r="S18" s="337">
        <f t="shared" si="0"/>
        <v>1034304482.8573639</v>
      </c>
      <c r="T18" s="457"/>
    </row>
    <row r="19" spans="1:20" s="189" customFormat="1">
      <c r="A19" s="187">
        <v>12</v>
      </c>
      <c r="B19" s="1" t="s">
        <v>109</v>
      </c>
      <c r="C19" s="188">
        <v>0</v>
      </c>
      <c r="D19" s="188">
        <v>0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337">
        <f t="shared" si="0"/>
        <v>0</v>
      </c>
      <c r="T19" s="457"/>
    </row>
    <row r="20" spans="1:20" s="189" customFormat="1">
      <c r="A20" s="187">
        <v>13</v>
      </c>
      <c r="B20" s="1" t="s">
        <v>255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337">
        <f t="shared" si="0"/>
        <v>0</v>
      </c>
      <c r="T20" s="457"/>
    </row>
    <row r="21" spans="1:20" s="189" customFormat="1">
      <c r="A21" s="187">
        <v>14</v>
      </c>
      <c r="B21" s="1" t="s">
        <v>111</v>
      </c>
      <c r="C21" s="188">
        <v>435325078.72219998</v>
      </c>
      <c r="D21" s="188">
        <v>0</v>
      </c>
      <c r="E21" s="188">
        <v>33979335.540000007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2692238611.6131477</v>
      </c>
      <c r="N21" s="188">
        <v>116285405.38310961</v>
      </c>
      <c r="O21" s="188">
        <v>0</v>
      </c>
      <c r="P21" s="188">
        <v>0</v>
      </c>
      <c r="Q21" s="188">
        <v>20915816.48</v>
      </c>
      <c r="R21" s="188">
        <v>0</v>
      </c>
      <c r="S21" s="337">
        <f t="shared" si="0"/>
        <v>2867609425.3042569</v>
      </c>
      <c r="T21" s="457"/>
    </row>
    <row r="22" spans="1:20" ht="13.5" thickBot="1">
      <c r="A22" s="190"/>
      <c r="B22" s="191" t="s">
        <v>112</v>
      </c>
      <c r="C22" s="192">
        <f>SUM(C8:C21)</f>
        <v>1498199227.5521998</v>
      </c>
      <c r="D22" s="192">
        <f t="shared" ref="D22:J22" si="1">SUM(D8:D21)</f>
        <v>0</v>
      </c>
      <c r="E22" s="192">
        <f t="shared" si="1"/>
        <v>598114905.81003761</v>
      </c>
      <c r="F22" s="192">
        <f t="shared" si="1"/>
        <v>6813613.691726</v>
      </c>
      <c r="G22" s="192">
        <f t="shared" si="1"/>
        <v>524859619.05894804</v>
      </c>
      <c r="H22" s="192">
        <f t="shared" si="1"/>
        <v>6455591.9896793989</v>
      </c>
      <c r="I22" s="192">
        <f t="shared" si="1"/>
        <v>63832171.454411998</v>
      </c>
      <c r="J22" s="192">
        <f t="shared" si="1"/>
        <v>37118105.950000003</v>
      </c>
      <c r="K22" s="192">
        <f t="shared" ref="K22:S22" si="2">SUM(K8:K21)</f>
        <v>2397068321.7431412</v>
      </c>
      <c r="L22" s="192">
        <f t="shared" si="2"/>
        <v>76230172.312534541</v>
      </c>
      <c r="M22" s="192">
        <f t="shared" si="2"/>
        <v>6340320905.1202412</v>
      </c>
      <c r="N22" s="192">
        <f t="shared" si="2"/>
        <v>608185607.89802754</v>
      </c>
      <c r="O22" s="192">
        <f t="shared" si="2"/>
        <v>561657067.6142267</v>
      </c>
      <c r="P22" s="192">
        <f t="shared" si="2"/>
        <v>151357.96220399998</v>
      </c>
      <c r="Q22" s="192">
        <f t="shared" si="2"/>
        <v>73634250.079999983</v>
      </c>
      <c r="R22" s="192">
        <f t="shared" si="2"/>
        <v>0</v>
      </c>
      <c r="S22" s="338">
        <f t="shared" si="2"/>
        <v>10187699813.594248</v>
      </c>
    </row>
    <row r="25" spans="1:20"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pane xSplit="2" ySplit="6" topLeftCell="P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7"/>
  </cols>
  <sheetData>
    <row r="1" spans="1:24">
      <c r="A1" s="2" t="s">
        <v>35</v>
      </c>
      <c r="B1" s="436" t="s">
        <v>452</v>
      </c>
    </row>
    <row r="2" spans="1:24">
      <c r="A2" s="2" t="s">
        <v>36</v>
      </c>
      <c r="B2" s="436">
        <v>43190</v>
      </c>
    </row>
    <row r="4" spans="1:24" ht="13.5" thickBot="1">
      <c r="A4" s="4" t="s">
        <v>374</v>
      </c>
      <c r="B4" s="193" t="s">
        <v>98</v>
      </c>
      <c r="V4" s="59" t="s">
        <v>78</v>
      </c>
    </row>
    <row r="5" spans="1:24" ht="12.75" customHeight="1">
      <c r="A5" s="194"/>
      <c r="B5" s="195"/>
      <c r="C5" s="513" t="s">
        <v>285</v>
      </c>
      <c r="D5" s="514"/>
      <c r="E5" s="514"/>
      <c r="F5" s="514"/>
      <c r="G5" s="514"/>
      <c r="H5" s="514"/>
      <c r="I5" s="514"/>
      <c r="J5" s="514"/>
      <c r="K5" s="514"/>
      <c r="L5" s="515"/>
      <c r="M5" s="516" t="s">
        <v>286</v>
      </c>
      <c r="N5" s="517"/>
      <c r="O5" s="517"/>
      <c r="P5" s="517"/>
      <c r="Q5" s="517"/>
      <c r="R5" s="517"/>
      <c r="S5" s="518"/>
      <c r="T5" s="521" t="s">
        <v>372</v>
      </c>
      <c r="U5" s="521" t="s">
        <v>373</v>
      </c>
      <c r="V5" s="519" t="s">
        <v>124</v>
      </c>
    </row>
    <row r="6" spans="1:24" s="127" customFormat="1" ht="102">
      <c r="A6" s="124"/>
      <c r="B6" s="196"/>
      <c r="C6" s="197" t="s">
        <v>113</v>
      </c>
      <c r="D6" s="289" t="s">
        <v>114</v>
      </c>
      <c r="E6" s="224" t="s">
        <v>288</v>
      </c>
      <c r="F6" s="224" t="s">
        <v>289</v>
      </c>
      <c r="G6" s="289" t="s">
        <v>292</v>
      </c>
      <c r="H6" s="289" t="s">
        <v>287</v>
      </c>
      <c r="I6" s="289" t="s">
        <v>115</v>
      </c>
      <c r="J6" s="289" t="s">
        <v>116</v>
      </c>
      <c r="K6" s="198" t="s">
        <v>117</v>
      </c>
      <c r="L6" s="199" t="s">
        <v>118</v>
      </c>
      <c r="M6" s="197" t="s">
        <v>290</v>
      </c>
      <c r="N6" s="198" t="s">
        <v>119</v>
      </c>
      <c r="O6" s="198" t="s">
        <v>120</v>
      </c>
      <c r="P6" s="198" t="s">
        <v>121</v>
      </c>
      <c r="Q6" s="198" t="s">
        <v>122</v>
      </c>
      <c r="R6" s="198" t="s">
        <v>123</v>
      </c>
      <c r="S6" s="316" t="s">
        <v>291</v>
      </c>
      <c r="T6" s="522"/>
      <c r="U6" s="522"/>
      <c r="V6" s="520"/>
    </row>
    <row r="7" spans="1:24" s="189" customFormat="1">
      <c r="A7" s="200">
        <v>1</v>
      </c>
      <c r="B7" s="1" t="s">
        <v>99</v>
      </c>
      <c r="C7" s="201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202">
        <v>0</v>
      </c>
      <c r="M7" s="201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202">
        <v>0</v>
      </c>
      <c r="T7" s="325">
        <v>0</v>
      </c>
      <c r="U7" s="325">
        <v>0</v>
      </c>
      <c r="V7" s="203">
        <f>SUM(C7:S7)</f>
        <v>0</v>
      </c>
      <c r="X7" s="459"/>
    </row>
    <row r="8" spans="1:24" s="189" customFormat="1">
      <c r="A8" s="200">
        <v>2</v>
      </c>
      <c r="B8" s="1" t="s">
        <v>100</v>
      </c>
      <c r="C8" s="201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202">
        <v>0</v>
      </c>
      <c r="M8" s="201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202">
        <v>0</v>
      </c>
      <c r="T8" s="325">
        <v>0</v>
      </c>
      <c r="U8" s="325">
        <v>0</v>
      </c>
      <c r="V8" s="203">
        <f t="shared" ref="V8:V20" si="0">SUM(C8:S8)</f>
        <v>0</v>
      </c>
      <c r="X8" s="459"/>
    </row>
    <row r="9" spans="1:24" s="189" customFormat="1">
      <c r="A9" s="200">
        <v>3</v>
      </c>
      <c r="B9" s="1" t="s">
        <v>278</v>
      </c>
      <c r="C9" s="201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202">
        <v>0</v>
      </c>
      <c r="M9" s="201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202">
        <v>0</v>
      </c>
      <c r="T9" s="325">
        <v>0</v>
      </c>
      <c r="U9" s="325">
        <v>0</v>
      </c>
      <c r="V9" s="203">
        <f t="shared" si="0"/>
        <v>0</v>
      </c>
      <c r="X9" s="459"/>
    </row>
    <row r="10" spans="1:24" s="189" customFormat="1">
      <c r="A10" s="200">
        <v>4</v>
      </c>
      <c r="B10" s="1" t="s">
        <v>101</v>
      </c>
      <c r="C10" s="201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202">
        <v>0</v>
      </c>
      <c r="M10" s="201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202">
        <v>0</v>
      </c>
      <c r="T10" s="325">
        <v>0</v>
      </c>
      <c r="U10" s="325">
        <v>0</v>
      </c>
      <c r="V10" s="203">
        <f t="shared" si="0"/>
        <v>0</v>
      </c>
      <c r="X10" s="459"/>
    </row>
    <row r="11" spans="1:24" s="189" customFormat="1">
      <c r="A11" s="200">
        <v>5</v>
      </c>
      <c r="B11" s="1" t="s">
        <v>102</v>
      </c>
      <c r="C11" s="201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202">
        <v>0</v>
      </c>
      <c r="M11" s="201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202">
        <v>0</v>
      </c>
      <c r="T11" s="325">
        <v>0</v>
      </c>
      <c r="U11" s="325">
        <v>0</v>
      </c>
      <c r="V11" s="203">
        <f t="shared" si="0"/>
        <v>0</v>
      </c>
      <c r="X11" s="459"/>
    </row>
    <row r="12" spans="1:24" s="189" customFormat="1">
      <c r="A12" s="200">
        <v>6</v>
      </c>
      <c r="B12" s="1" t="s">
        <v>103</v>
      </c>
      <c r="C12" s="201">
        <v>0</v>
      </c>
      <c r="D12" s="188">
        <v>1141257.9072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202">
        <v>0</v>
      </c>
      <c r="M12" s="201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202">
        <v>0</v>
      </c>
      <c r="T12" s="325">
        <v>1141257.9072</v>
      </c>
      <c r="U12" s="325">
        <v>0</v>
      </c>
      <c r="V12" s="203">
        <f t="shared" si="0"/>
        <v>1141257.9072</v>
      </c>
      <c r="X12" s="459"/>
    </row>
    <row r="13" spans="1:24" s="189" customFormat="1">
      <c r="A13" s="200">
        <v>7</v>
      </c>
      <c r="B13" s="1" t="s">
        <v>104</v>
      </c>
      <c r="C13" s="201">
        <v>0</v>
      </c>
      <c r="D13" s="188">
        <v>109960965.82798639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21214532.731398501</v>
      </c>
      <c r="K13" s="188">
        <v>0</v>
      </c>
      <c r="L13" s="202">
        <v>0</v>
      </c>
      <c r="M13" s="201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202">
        <v>0</v>
      </c>
      <c r="T13" s="325">
        <v>71895567.97119689</v>
      </c>
      <c r="U13" s="325">
        <v>59279930.588187993</v>
      </c>
      <c r="V13" s="203">
        <f t="shared" si="0"/>
        <v>131175498.55938488</v>
      </c>
      <c r="X13" s="459"/>
    </row>
    <row r="14" spans="1:24" s="189" customFormat="1">
      <c r="A14" s="200">
        <v>8</v>
      </c>
      <c r="B14" s="1" t="s">
        <v>105</v>
      </c>
      <c r="C14" s="201">
        <v>0</v>
      </c>
      <c r="D14" s="188">
        <v>15120981.632154999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11903001.155429199</v>
      </c>
      <c r="K14" s="188">
        <v>0</v>
      </c>
      <c r="L14" s="202">
        <v>0</v>
      </c>
      <c r="M14" s="201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202">
        <v>0</v>
      </c>
      <c r="T14" s="325">
        <v>26937769.177584201</v>
      </c>
      <c r="U14" s="325">
        <v>86213.61</v>
      </c>
      <c r="V14" s="203">
        <f t="shared" si="0"/>
        <v>27023982.787584201</v>
      </c>
      <c r="X14" s="459"/>
    </row>
    <row r="15" spans="1:24" s="189" customFormat="1">
      <c r="A15" s="200">
        <v>9</v>
      </c>
      <c r="B15" s="1" t="s">
        <v>106</v>
      </c>
      <c r="C15" s="201">
        <v>0</v>
      </c>
      <c r="D15" s="188">
        <v>330281.06238829996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202">
        <v>0</v>
      </c>
      <c r="M15" s="201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202">
        <v>0</v>
      </c>
      <c r="T15" s="325">
        <v>252330.35755785997</v>
      </c>
      <c r="U15" s="325">
        <v>77950.704830439994</v>
      </c>
      <c r="V15" s="203">
        <f t="shared" si="0"/>
        <v>330281.06238829996</v>
      </c>
      <c r="X15" s="459"/>
    </row>
    <row r="16" spans="1:24" s="189" customFormat="1">
      <c r="A16" s="200">
        <v>10</v>
      </c>
      <c r="B16" s="1" t="s">
        <v>107</v>
      </c>
      <c r="C16" s="201">
        <v>0</v>
      </c>
      <c r="D16" s="188">
        <v>39433.413480000003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1692429.36692265</v>
      </c>
      <c r="K16" s="188">
        <v>0</v>
      </c>
      <c r="L16" s="202">
        <v>0</v>
      </c>
      <c r="M16" s="201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202">
        <v>0</v>
      </c>
      <c r="T16" s="325">
        <v>1731862.7804026501</v>
      </c>
      <c r="U16" s="325">
        <v>0</v>
      </c>
      <c r="V16" s="203">
        <f t="shared" si="0"/>
        <v>1731862.7804026501</v>
      </c>
      <c r="X16" s="459"/>
    </row>
    <row r="17" spans="1:24" s="189" customFormat="1">
      <c r="A17" s="200">
        <v>11</v>
      </c>
      <c r="B17" s="1" t="s">
        <v>108</v>
      </c>
      <c r="C17" s="201">
        <v>0</v>
      </c>
      <c r="D17" s="188">
        <v>14411688.504404191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11523101.253864657</v>
      </c>
      <c r="K17" s="188">
        <v>0</v>
      </c>
      <c r="L17" s="202">
        <v>0</v>
      </c>
      <c r="M17" s="201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202">
        <v>0</v>
      </c>
      <c r="T17" s="325">
        <v>25934789.758268848</v>
      </c>
      <c r="U17" s="325">
        <v>0</v>
      </c>
      <c r="V17" s="203">
        <f t="shared" si="0"/>
        <v>25934789.758268848</v>
      </c>
      <c r="X17" s="459"/>
    </row>
    <row r="18" spans="1:24" s="189" customFormat="1">
      <c r="A18" s="200">
        <v>12</v>
      </c>
      <c r="B18" s="1" t="s">
        <v>109</v>
      </c>
      <c r="C18" s="201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202">
        <v>0</v>
      </c>
      <c r="M18" s="201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202">
        <v>0</v>
      </c>
      <c r="T18" s="325">
        <v>0</v>
      </c>
      <c r="U18" s="325">
        <v>0</v>
      </c>
      <c r="V18" s="203">
        <f t="shared" si="0"/>
        <v>0</v>
      </c>
      <c r="X18" s="459"/>
    </row>
    <row r="19" spans="1:24" s="189" customFormat="1">
      <c r="A19" s="200">
        <v>13</v>
      </c>
      <c r="B19" s="1" t="s">
        <v>110</v>
      </c>
      <c r="C19" s="201">
        <v>0</v>
      </c>
      <c r="D19" s="188">
        <v>0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202">
        <v>0</v>
      </c>
      <c r="M19" s="201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202">
        <v>0</v>
      </c>
      <c r="T19" s="325">
        <v>0</v>
      </c>
      <c r="U19" s="325">
        <v>0</v>
      </c>
      <c r="V19" s="203">
        <f t="shared" si="0"/>
        <v>0</v>
      </c>
      <c r="X19" s="459"/>
    </row>
    <row r="20" spans="1:24" s="189" customFormat="1">
      <c r="A20" s="200">
        <v>14</v>
      </c>
      <c r="B20" s="1" t="s">
        <v>111</v>
      </c>
      <c r="C20" s="201">
        <v>0</v>
      </c>
      <c r="D20" s="188">
        <v>127561482.62578027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124341507.306646</v>
      </c>
      <c r="K20" s="188">
        <v>0</v>
      </c>
      <c r="L20" s="202">
        <v>0</v>
      </c>
      <c r="M20" s="201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202">
        <v>0</v>
      </c>
      <c r="T20" s="325">
        <v>239439398.27639079</v>
      </c>
      <c r="U20" s="325">
        <v>12463591.656035485</v>
      </c>
      <c r="V20" s="203">
        <f t="shared" si="0"/>
        <v>251902989.93242627</v>
      </c>
      <c r="X20" s="459"/>
    </row>
    <row r="21" spans="1:24" ht="13.5" thickBot="1">
      <c r="A21" s="190"/>
      <c r="B21" s="204" t="s">
        <v>112</v>
      </c>
      <c r="C21" s="205">
        <f>SUM(C7:C20)</f>
        <v>0</v>
      </c>
      <c r="D21" s="192">
        <f t="shared" ref="D21:V21" si="1">SUM(D7:D20)</f>
        <v>268566090.97339416</v>
      </c>
      <c r="E21" s="192">
        <f t="shared" si="1"/>
        <v>0</v>
      </c>
      <c r="F21" s="192">
        <f t="shared" si="1"/>
        <v>0</v>
      </c>
      <c r="G21" s="192">
        <f t="shared" si="1"/>
        <v>0</v>
      </c>
      <c r="H21" s="192">
        <f t="shared" si="1"/>
        <v>0</v>
      </c>
      <c r="I21" s="192">
        <f t="shared" si="1"/>
        <v>0</v>
      </c>
      <c r="J21" s="192">
        <f t="shared" si="1"/>
        <v>170674571.81426102</v>
      </c>
      <c r="K21" s="192">
        <f t="shared" si="1"/>
        <v>0</v>
      </c>
      <c r="L21" s="206">
        <f t="shared" si="1"/>
        <v>0</v>
      </c>
      <c r="M21" s="205">
        <f t="shared" si="1"/>
        <v>0</v>
      </c>
      <c r="N21" s="192">
        <f t="shared" si="1"/>
        <v>0</v>
      </c>
      <c r="O21" s="192">
        <f t="shared" si="1"/>
        <v>0</v>
      </c>
      <c r="P21" s="192">
        <f t="shared" si="1"/>
        <v>0</v>
      </c>
      <c r="Q21" s="192">
        <f t="shared" si="1"/>
        <v>0</v>
      </c>
      <c r="R21" s="192">
        <f t="shared" si="1"/>
        <v>0</v>
      </c>
      <c r="S21" s="206">
        <f>SUM(S7:S20)</f>
        <v>0</v>
      </c>
      <c r="T21" s="206">
        <f>SUM(T7:T20)</f>
        <v>367332976.22860122</v>
      </c>
      <c r="U21" s="206">
        <f t="shared" ref="U21" si="2">SUM(U7:U20)</f>
        <v>71907686.559053913</v>
      </c>
      <c r="V21" s="207">
        <f t="shared" si="1"/>
        <v>439240662.78765517</v>
      </c>
      <c r="X21" s="459"/>
    </row>
    <row r="24" spans="1:24">
      <c r="A24" s="7"/>
      <c r="B24" s="7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</row>
    <row r="25" spans="1:24">
      <c r="A25" s="208"/>
      <c r="B25" s="208"/>
      <c r="C25" s="7"/>
      <c r="D25" s="97"/>
      <c r="E25" s="97"/>
    </row>
    <row r="26" spans="1:24">
      <c r="A26" s="208"/>
      <c r="B26" s="98"/>
      <c r="C26" s="7"/>
      <c r="D26" s="97"/>
      <c r="E26" s="97"/>
    </row>
    <row r="27" spans="1:24">
      <c r="A27" s="208"/>
      <c r="B27" s="208"/>
      <c r="C27" s="7"/>
      <c r="D27" s="97"/>
      <c r="E27" s="97"/>
    </row>
    <row r="28" spans="1:24">
      <c r="A28" s="208"/>
      <c r="B28" s="98"/>
      <c r="C28" s="7"/>
      <c r="D28" s="97"/>
      <c r="E28" s="9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E1" sqref="E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6" customWidth="1"/>
    <col min="4" max="4" width="14.85546875" style="326" bestFit="1" customWidth="1"/>
    <col min="5" max="5" width="17.7109375" style="326" customWidth="1"/>
    <col min="6" max="6" width="15.85546875" style="326" customWidth="1"/>
    <col min="7" max="7" width="17.42578125" style="326" customWidth="1"/>
    <col min="8" max="8" width="15.28515625" style="326" customWidth="1"/>
    <col min="9" max="16384" width="9.140625" style="57"/>
  </cols>
  <sheetData>
    <row r="1" spans="1:10">
      <c r="A1" s="2" t="s">
        <v>35</v>
      </c>
      <c r="B1" s="436" t="s">
        <v>452</v>
      </c>
    </row>
    <row r="2" spans="1:10">
      <c r="A2" s="2" t="s">
        <v>36</v>
      </c>
      <c r="B2" s="436">
        <v>43190</v>
      </c>
    </row>
    <row r="4" spans="1:10" ht="13.5" thickBot="1">
      <c r="A4" s="2" t="s">
        <v>261</v>
      </c>
      <c r="B4" s="193" t="s">
        <v>384</v>
      </c>
    </row>
    <row r="5" spans="1:10">
      <c r="A5" s="194"/>
      <c r="B5" s="209"/>
      <c r="C5" s="327" t="s">
        <v>0</v>
      </c>
      <c r="D5" s="327" t="s">
        <v>1</v>
      </c>
      <c r="E5" s="327" t="s">
        <v>2</v>
      </c>
      <c r="F5" s="327" t="s">
        <v>3</v>
      </c>
      <c r="G5" s="328" t="s">
        <v>4</v>
      </c>
      <c r="H5" s="329" t="s">
        <v>10</v>
      </c>
      <c r="I5" s="210"/>
    </row>
    <row r="6" spans="1:10" s="210" customFormat="1" ht="12.75" customHeight="1">
      <c r="A6" s="211"/>
      <c r="B6" s="525" t="s">
        <v>260</v>
      </c>
      <c r="C6" s="527" t="s">
        <v>376</v>
      </c>
      <c r="D6" s="529" t="s">
        <v>375</v>
      </c>
      <c r="E6" s="530"/>
      <c r="F6" s="527" t="s">
        <v>380</v>
      </c>
      <c r="G6" s="527" t="s">
        <v>381</v>
      </c>
      <c r="H6" s="523" t="s">
        <v>379</v>
      </c>
    </row>
    <row r="7" spans="1:10" ht="38.25">
      <c r="A7" s="213"/>
      <c r="B7" s="526"/>
      <c r="C7" s="528"/>
      <c r="D7" s="330" t="s">
        <v>378</v>
      </c>
      <c r="E7" s="330" t="s">
        <v>377</v>
      </c>
      <c r="F7" s="528"/>
      <c r="G7" s="528"/>
      <c r="H7" s="524"/>
      <c r="I7" s="210"/>
    </row>
    <row r="8" spans="1:10">
      <c r="A8" s="211">
        <v>1</v>
      </c>
      <c r="B8" s="1" t="s">
        <v>99</v>
      </c>
      <c r="C8" s="331">
        <v>2124022749.0287418</v>
      </c>
      <c r="D8" s="332">
        <v>0</v>
      </c>
      <c r="E8" s="331">
        <v>0</v>
      </c>
      <c r="F8" s="331">
        <v>1049042032.5304477</v>
      </c>
      <c r="G8" s="333">
        <v>1049042032.5304477</v>
      </c>
      <c r="H8" s="335">
        <f>IFERROR(G8/(C8+E8),"")</f>
        <v>0.49389397218563041</v>
      </c>
      <c r="J8" s="461"/>
    </row>
    <row r="9" spans="1:10" ht="15" customHeight="1">
      <c r="A9" s="211">
        <v>2</v>
      </c>
      <c r="B9" s="1" t="s">
        <v>100</v>
      </c>
      <c r="C9" s="331">
        <v>0</v>
      </c>
      <c r="D9" s="332">
        <v>0</v>
      </c>
      <c r="E9" s="331">
        <v>0</v>
      </c>
      <c r="F9" s="331">
        <v>0</v>
      </c>
      <c r="G9" s="333">
        <v>0</v>
      </c>
      <c r="H9" s="335" t="str">
        <f t="shared" ref="H9:H22" si="0">IFERROR(G9/(C9+E9),"")</f>
        <v/>
      </c>
      <c r="J9" s="461"/>
    </row>
    <row r="10" spans="1:10">
      <c r="A10" s="211">
        <v>3</v>
      </c>
      <c r="B10" s="1" t="s">
        <v>278</v>
      </c>
      <c r="C10" s="331">
        <v>0</v>
      </c>
      <c r="D10" s="332">
        <v>2976200</v>
      </c>
      <c r="E10" s="331">
        <v>1488100</v>
      </c>
      <c r="F10" s="331">
        <v>1488100</v>
      </c>
      <c r="G10" s="333">
        <v>1488100</v>
      </c>
      <c r="H10" s="335">
        <f t="shared" si="0"/>
        <v>1</v>
      </c>
      <c r="J10" s="461"/>
    </row>
    <row r="11" spans="1:10">
      <c r="A11" s="211">
        <v>4</v>
      </c>
      <c r="B11" s="1" t="s">
        <v>101</v>
      </c>
      <c r="C11" s="331">
        <v>170073623.19949999</v>
      </c>
      <c r="D11" s="332">
        <v>0</v>
      </c>
      <c r="E11" s="331">
        <v>0</v>
      </c>
      <c r="F11" s="331">
        <v>24281287.869750001</v>
      </c>
      <c r="G11" s="333">
        <v>24281287.869750001</v>
      </c>
      <c r="H11" s="335">
        <f t="shared" si="0"/>
        <v>0.14276927493493527</v>
      </c>
      <c r="J11" s="461"/>
    </row>
    <row r="12" spans="1:10">
      <c r="A12" s="211">
        <v>5</v>
      </c>
      <c r="B12" s="1" t="s">
        <v>102</v>
      </c>
      <c r="C12" s="331">
        <v>0</v>
      </c>
      <c r="D12" s="332">
        <v>0</v>
      </c>
      <c r="E12" s="331">
        <v>0</v>
      </c>
      <c r="F12" s="331">
        <v>0</v>
      </c>
      <c r="G12" s="333">
        <v>0</v>
      </c>
      <c r="H12" s="335" t="str">
        <f t="shared" si="0"/>
        <v/>
      </c>
      <c r="J12" s="461"/>
    </row>
    <row r="13" spans="1:10">
      <c r="A13" s="211">
        <v>6</v>
      </c>
      <c r="B13" s="1" t="s">
        <v>103</v>
      </c>
      <c r="C13" s="331">
        <v>423515318.08120006</v>
      </c>
      <c r="D13" s="332">
        <v>108056205.473526</v>
      </c>
      <c r="E13" s="331">
        <v>61669678.736763</v>
      </c>
      <c r="F13" s="331">
        <v>142447270.51554656</v>
      </c>
      <c r="G13" s="333">
        <v>141306012.60834655</v>
      </c>
      <c r="H13" s="335">
        <f t="shared" si="0"/>
        <v>0.29124151310343027</v>
      </c>
      <c r="J13" s="461"/>
    </row>
    <row r="14" spans="1:10">
      <c r="A14" s="211">
        <v>7</v>
      </c>
      <c r="B14" s="1" t="s">
        <v>104</v>
      </c>
      <c r="C14" s="331">
        <v>2476918653.2815728</v>
      </c>
      <c r="D14" s="332">
        <v>1042704739.231944</v>
      </c>
      <c r="E14" s="331">
        <v>472357229.6843369</v>
      </c>
      <c r="F14" s="331">
        <v>2973431696.3715973</v>
      </c>
      <c r="G14" s="333">
        <v>2842256197.8122125</v>
      </c>
      <c r="H14" s="335">
        <f t="shared" si="0"/>
        <v>0.96371323355274785</v>
      </c>
      <c r="J14" s="461"/>
    </row>
    <row r="15" spans="1:10">
      <c r="A15" s="211">
        <v>8</v>
      </c>
      <c r="B15" s="1" t="s">
        <v>105</v>
      </c>
      <c r="C15" s="331">
        <v>2397068321.7431412</v>
      </c>
      <c r="D15" s="332">
        <v>174664284.21309504</v>
      </c>
      <c r="E15" s="331">
        <v>76230172.312534541</v>
      </c>
      <c r="F15" s="331">
        <v>1854973870.5417569</v>
      </c>
      <c r="G15" s="333">
        <v>1827949887.7541726</v>
      </c>
      <c r="H15" s="335">
        <f t="shared" si="0"/>
        <v>0.73907370749930368</v>
      </c>
      <c r="J15" s="461"/>
    </row>
    <row r="16" spans="1:10">
      <c r="A16" s="211">
        <v>9</v>
      </c>
      <c r="B16" s="1" t="s">
        <v>106</v>
      </c>
      <c r="C16" s="331">
        <v>524859619.05894804</v>
      </c>
      <c r="D16" s="332">
        <v>31576636.286309998</v>
      </c>
      <c r="E16" s="331">
        <v>6455591.9896793989</v>
      </c>
      <c r="F16" s="331">
        <v>185960323.86701959</v>
      </c>
      <c r="G16" s="333">
        <v>185630042.80463129</v>
      </c>
      <c r="H16" s="335">
        <f t="shared" si="0"/>
        <v>0.34937837077591577</v>
      </c>
      <c r="J16" s="461"/>
    </row>
    <row r="17" spans="1:10">
      <c r="A17" s="211">
        <v>10</v>
      </c>
      <c r="B17" s="1" t="s">
        <v>107</v>
      </c>
      <c r="C17" s="331">
        <v>52476125.182829998</v>
      </c>
      <c r="D17" s="332">
        <v>1093873.8755919999</v>
      </c>
      <c r="E17" s="331">
        <v>468271.69774799998</v>
      </c>
      <c r="F17" s="331">
        <v>54161323.736510001</v>
      </c>
      <c r="G17" s="333">
        <v>52429460.956107348</v>
      </c>
      <c r="H17" s="335">
        <f t="shared" si="0"/>
        <v>0.99027402416856036</v>
      </c>
      <c r="J17" s="461"/>
    </row>
    <row r="18" spans="1:10">
      <c r="A18" s="211">
        <v>11</v>
      </c>
      <c r="B18" s="1" t="s">
        <v>108</v>
      </c>
      <c r="C18" s="331">
        <v>706293216.50192463</v>
      </c>
      <c r="D18" s="332">
        <v>0</v>
      </c>
      <c r="E18" s="331">
        <v>0</v>
      </c>
      <c r="F18" s="331">
        <v>1034304482.8573639</v>
      </c>
      <c r="G18" s="333">
        <v>1008369693.0990951</v>
      </c>
      <c r="H18" s="335">
        <f t="shared" si="0"/>
        <v>1.427692733753372</v>
      </c>
      <c r="J18" s="461"/>
    </row>
    <row r="19" spans="1:10">
      <c r="A19" s="211">
        <v>12</v>
      </c>
      <c r="B19" s="1" t="s">
        <v>109</v>
      </c>
      <c r="C19" s="331">
        <v>0</v>
      </c>
      <c r="D19" s="332">
        <v>0</v>
      </c>
      <c r="E19" s="331">
        <v>0</v>
      </c>
      <c r="F19" s="331">
        <v>0</v>
      </c>
      <c r="G19" s="333">
        <v>0</v>
      </c>
      <c r="H19" s="335" t="str">
        <f t="shared" si="0"/>
        <v/>
      </c>
      <c r="J19" s="461"/>
    </row>
    <row r="20" spans="1:10">
      <c r="A20" s="211">
        <v>13</v>
      </c>
      <c r="B20" s="1" t="s">
        <v>255</v>
      </c>
      <c r="C20" s="331">
        <v>0</v>
      </c>
      <c r="D20" s="332">
        <v>0</v>
      </c>
      <c r="E20" s="331">
        <v>0</v>
      </c>
      <c r="F20" s="331">
        <v>0</v>
      </c>
      <c r="G20" s="333">
        <v>0</v>
      </c>
      <c r="H20" s="335" t="str">
        <f t="shared" si="0"/>
        <v/>
      </c>
      <c r="J20" s="461"/>
    </row>
    <row r="21" spans="1:10">
      <c r="A21" s="211">
        <v>14</v>
      </c>
      <c r="B21" s="1" t="s">
        <v>111</v>
      </c>
      <c r="C21" s="331">
        <v>3182458842.3553476</v>
      </c>
      <c r="D21" s="332">
        <v>296602645.37776935</v>
      </c>
      <c r="E21" s="331">
        <v>116285405.38310961</v>
      </c>
      <c r="F21" s="331">
        <v>2867609425.3042569</v>
      </c>
      <c r="G21" s="333">
        <v>2615706435.3718305</v>
      </c>
      <c r="H21" s="335">
        <f t="shared" si="0"/>
        <v>0.79294005201073059</v>
      </c>
      <c r="J21" s="461"/>
    </row>
    <row r="22" spans="1:10" ht="13.5" thickBot="1">
      <c r="A22" s="214"/>
      <c r="B22" s="215" t="s">
        <v>112</v>
      </c>
      <c r="C22" s="334">
        <f>SUM(C8:C21)</f>
        <v>12057686468.433208</v>
      </c>
      <c r="D22" s="334">
        <f>SUM(D8:D21)</f>
        <v>1657674584.4582362</v>
      </c>
      <c r="E22" s="334">
        <f>SUM(E8:E21)</f>
        <v>734954449.80417144</v>
      </c>
      <c r="F22" s="334">
        <f>SUM(F8:F21)</f>
        <v>10187699813.59425</v>
      </c>
      <c r="G22" s="334">
        <f>SUM(G8:G21)</f>
        <v>9748459150.8065929</v>
      </c>
      <c r="H22" s="460">
        <f t="shared" si="0"/>
        <v>0.76203648747062425</v>
      </c>
      <c r="J22" s="461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K9" sqref="K9"/>
    </sheetView>
  </sheetViews>
  <sheetFormatPr defaultColWidth="9.140625" defaultRowHeight="12.75"/>
  <cols>
    <col min="1" max="1" width="10.5703125" style="326" bestFit="1" customWidth="1"/>
    <col min="2" max="2" width="104.140625" style="326" customWidth="1"/>
    <col min="3" max="4" width="13.5703125" style="326" customWidth="1"/>
    <col min="5" max="5" width="14.5703125" style="326" customWidth="1"/>
    <col min="6" max="8" width="13.5703125" style="326" customWidth="1"/>
    <col min="9" max="9" width="12" style="326" customWidth="1"/>
    <col min="10" max="11" width="13.5703125" style="326" customWidth="1"/>
    <col min="12" max="16384" width="9.140625" style="326"/>
  </cols>
  <sheetData>
    <row r="1" spans="1:21">
      <c r="A1" s="326" t="s">
        <v>35</v>
      </c>
      <c r="B1" s="436" t="s">
        <v>452</v>
      </c>
    </row>
    <row r="2" spans="1:21">
      <c r="A2" s="326" t="s">
        <v>36</v>
      </c>
      <c r="B2" s="436">
        <v>43190</v>
      </c>
      <c r="C2" s="350"/>
      <c r="D2" s="350"/>
    </row>
    <row r="3" spans="1:21">
      <c r="B3" s="350"/>
      <c r="C3" s="350"/>
      <c r="D3" s="350"/>
    </row>
    <row r="4" spans="1:21" ht="13.5" thickBot="1">
      <c r="A4" s="326" t="s">
        <v>257</v>
      </c>
      <c r="B4" s="377" t="s">
        <v>385</v>
      </c>
      <c r="C4" s="350"/>
      <c r="D4" s="350"/>
    </row>
    <row r="5" spans="1:21" ht="30" customHeight="1">
      <c r="A5" s="531"/>
      <c r="B5" s="532"/>
      <c r="C5" s="533" t="s">
        <v>449</v>
      </c>
      <c r="D5" s="533"/>
      <c r="E5" s="533"/>
      <c r="F5" s="533" t="s">
        <v>450</v>
      </c>
      <c r="G5" s="533"/>
      <c r="H5" s="533"/>
      <c r="I5" s="533" t="s">
        <v>451</v>
      </c>
      <c r="J5" s="533"/>
      <c r="K5" s="534"/>
    </row>
    <row r="6" spans="1:21">
      <c r="A6" s="351"/>
      <c r="B6" s="352"/>
      <c r="C6" s="64" t="s">
        <v>74</v>
      </c>
      <c r="D6" s="64" t="s">
        <v>75</v>
      </c>
      <c r="E6" s="64" t="s">
        <v>76</v>
      </c>
      <c r="F6" s="64" t="s">
        <v>74</v>
      </c>
      <c r="G6" s="64" t="s">
        <v>75</v>
      </c>
      <c r="H6" s="64" t="s">
        <v>76</v>
      </c>
      <c r="I6" s="64" t="s">
        <v>74</v>
      </c>
      <c r="J6" s="64" t="s">
        <v>75</v>
      </c>
      <c r="K6" s="64" t="s">
        <v>76</v>
      </c>
    </row>
    <row r="7" spans="1:21">
      <c r="A7" s="353" t="s">
        <v>388</v>
      </c>
      <c r="B7" s="354"/>
      <c r="C7" s="354"/>
      <c r="D7" s="354"/>
      <c r="E7" s="354"/>
      <c r="F7" s="354"/>
      <c r="G7" s="354"/>
      <c r="H7" s="354"/>
      <c r="I7" s="354"/>
      <c r="J7" s="354"/>
      <c r="K7" s="355"/>
    </row>
    <row r="8" spans="1:21">
      <c r="A8" s="356">
        <v>1</v>
      </c>
      <c r="B8" s="357" t="s">
        <v>386</v>
      </c>
      <c r="C8" s="462"/>
      <c r="D8" s="462"/>
      <c r="E8" s="462"/>
      <c r="F8" s="463">
        <v>755382183.99236679</v>
      </c>
      <c r="G8" s="463">
        <v>1380918651.3394248</v>
      </c>
      <c r="H8" s="463">
        <v>2136300835.3317916</v>
      </c>
      <c r="I8" s="463">
        <v>755302403.41236675</v>
      </c>
      <c r="J8" s="463">
        <v>1222037242.2388248</v>
      </c>
      <c r="K8" s="464">
        <v>1977339645.6511917</v>
      </c>
      <c r="M8" s="479"/>
      <c r="N8" s="479"/>
      <c r="O8" s="479"/>
      <c r="P8" s="479"/>
      <c r="Q8" s="479"/>
      <c r="R8" s="479"/>
      <c r="S8" s="479"/>
      <c r="T8" s="479"/>
      <c r="U8" s="479"/>
    </row>
    <row r="9" spans="1:21">
      <c r="A9" s="353" t="s">
        <v>389</v>
      </c>
      <c r="B9" s="354"/>
      <c r="C9" s="465"/>
      <c r="D9" s="465"/>
      <c r="E9" s="465"/>
      <c r="F9" s="465"/>
      <c r="G9" s="465"/>
      <c r="H9" s="465"/>
      <c r="I9" s="465"/>
      <c r="J9" s="465"/>
      <c r="K9" s="466"/>
      <c r="M9" s="479"/>
      <c r="N9" s="479"/>
      <c r="O9" s="479"/>
      <c r="P9" s="479"/>
      <c r="Q9" s="479"/>
      <c r="R9" s="479"/>
      <c r="S9" s="479"/>
      <c r="T9" s="479"/>
      <c r="U9" s="479"/>
    </row>
    <row r="10" spans="1:21">
      <c r="A10" s="359">
        <v>2</v>
      </c>
      <c r="B10" s="360" t="s">
        <v>397</v>
      </c>
      <c r="C10" s="467">
        <v>697261161.01000011</v>
      </c>
      <c r="D10" s="468">
        <v>3301630720.3033466</v>
      </c>
      <c r="E10" s="468">
        <v>3998891881.3133469</v>
      </c>
      <c r="F10" s="468">
        <v>120981211.70470002</v>
      </c>
      <c r="G10" s="468">
        <v>496586972.08911896</v>
      </c>
      <c r="H10" s="468">
        <v>617568183.79381895</v>
      </c>
      <c r="I10" s="468">
        <v>667473996.55099988</v>
      </c>
      <c r="J10" s="468">
        <v>604338057.60849524</v>
      </c>
      <c r="K10" s="469">
        <v>1271812054.1594951</v>
      </c>
      <c r="M10" s="479"/>
      <c r="N10" s="479"/>
      <c r="O10" s="479"/>
      <c r="P10" s="479"/>
      <c r="Q10" s="479"/>
      <c r="R10" s="479"/>
      <c r="S10" s="479"/>
      <c r="T10" s="479"/>
      <c r="U10" s="479"/>
    </row>
    <row r="11" spans="1:21">
      <c r="A11" s="359">
        <v>3</v>
      </c>
      <c r="B11" s="360" t="s">
        <v>391</v>
      </c>
      <c r="C11" s="467">
        <v>1992013536.0157003</v>
      </c>
      <c r="D11" s="468">
        <v>3071419669.5842485</v>
      </c>
      <c r="E11" s="468">
        <v>5063433205.5999489</v>
      </c>
      <c r="F11" s="468">
        <v>729798129.95125043</v>
      </c>
      <c r="G11" s="468">
        <v>647287365.32737136</v>
      </c>
      <c r="H11" s="468">
        <v>1377085495.2786217</v>
      </c>
      <c r="I11" s="468">
        <v>24365304.781000018</v>
      </c>
      <c r="J11" s="468">
        <v>56001876.5955019</v>
      </c>
      <c r="K11" s="469">
        <v>80367181.376501918</v>
      </c>
      <c r="M11" s="479"/>
      <c r="N11" s="479"/>
      <c r="O11" s="479"/>
      <c r="P11" s="479"/>
      <c r="Q11" s="479"/>
      <c r="R11" s="479"/>
      <c r="S11" s="479"/>
      <c r="T11" s="479"/>
      <c r="U11" s="479"/>
    </row>
    <row r="12" spans="1:21">
      <c r="A12" s="359">
        <v>4</v>
      </c>
      <c r="B12" s="360" t="s">
        <v>392</v>
      </c>
      <c r="C12" s="467">
        <v>861419000</v>
      </c>
      <c r="D12" s="468">
        <v>0</v>
      </c>
      <c r="E12" s="468">
        <v>861419000</v>
      </c>
      <c r="F12" s="468">
        <v>0</v>
      </c>
      <c r="G12" s="468">
        <v>0</v>
      </c>
      <c r="H12" s="468">
        <v>0</v>
      </c>
      <c r="I12" s="468">
        <v>0</v>
      </c>
      <c r="J12" s="468">
        <v>0</v>
      </c>
      <c r="K12" s="469">
        <v>0</v>
      </c>
      <c r="M12" s="479"/>
      <c r="N12" s="479"/>
      <c r="O12" s="479"/>
      <c r="P12" s="479"/>
      <c r="Q12" s="479"/>
      <c r="R12" s="479"/>
      <c r="S12" s="479"/>
      <c r="T12" s="479"/>
      <c r="U12" s="479"/>
    </row>
    <row r="13" spans="1:21">
      <c r="A13" s="359">
        <v>5</v>
      </c>
      <c r="B13" s="360" t="s">
        <v>400</v>
      </c>
      <c r="C13" s="467">
        <v>595575308.55823755</v>
      </c>
      <c r="D13" s="468">
        <v>993095588.40767992</v>
      </c>
      <c r="E13" s="468">
        <v>1588670896.9659176</v>
      </c>
      <c r="F13" s="468">
        <v>140364682.82765001</v>
      </c>
      <c r="G13" s="468">
        <v>217137552.13647532</v>
      </c>
      <c r="H13" s="468">
        <v>357502234.96412534</v>
      </c>
      <c r="I13" s="468">
        <v>41495097.076099999</v>
      </c>
      <c r="J13" s="468">
        <v>65577759.487028554</v>
      </c>
      <c r="K13" s="469">
        <v>107072856.56312856</v>
      </c>
      <c r="M13" s="479"/>
      <c r="N13" s="479"/>
      <c r="O13" s="479"/>
      <c r="P13" s="479"/>
      <c r="Q13" s="479"/>
      <c r="R13" s="479"/>
      <c r="S13" s="479"/>
      <c r="T13" s="479"/>
      <c r="U13" s="479"/>
    </row>
    <row r="14" spans="1:21">
      <c r="A14" s="359">
        <v>6</v>
      </c>
      <c r="B14" s="360" t="s">
        <v>444</v>
      </c>
      <c r="C14" s="467">
        <v>0</v>
      </c>
      <c r="D14" s="468">
        <v>0</v>
      </c>
      <c r="E14" s="468">
        <v>0</v>
      </c>
      <c r="F14" s="468">
        <v>0</v>
      </c>
      <c r="G14" s="468">
        <v>0</v>
      </c>
      <c r="H14" s="468">
        <v>0</v>
      </c>
      <c r="I14" s="468">
        <v>0</v>
      </c>
      <c r="J14" s="468">
        <v>0</v>
      </c>
      <c r="K14" s="469">
        <v>0</v>
      </c>
      <c r="M14" s="479"/>
      <c r="N14" s="479"/>
      <c r="O14" s="479"/>
      <c r="P14" s="479"/>
      <c r="Q14" s="479"/>
      <c r="R14" s="479"/>
      <c r="S14" s="479"/>
      <c r="T14" s="479"/>
      <c r="U14" s="479"/>
    </row>
    <row r="15" spans="1:21">
      <c r="A15" s="359">
        <v>7</v>
      </c>
      <c r="B15" s="360" t="s">
        <v>445</v>
      </c>
      <c r="C15" s="467">
        <v>61010503</v>
      </c>
      <c r="D15" s="468">
        <v>29899509.320464</v>
      </c>
      <c r="E15" s="468">
        <v>90910012.320464</v>
      </c>
      <c r="F15" s="468">
        <v>61010503</v>
      </c>
      <c r="G15" s="468">
        <v>29899509.320463996</v>
      </c>
      <c r="H15" s="468">
        <v>90910012.320464</v>
      </c>
      <c r="I15" s="468">
        <v>61010503</v>
      </c>
      <c r="J15" s="468">
        <v>29899509.320463996</v>
      </c>
      <c r="K15" s="469">
        <v>90910012.320464</v>
      </c>
      <c r="M15" s="479"/>
      <c r="N15" s="479"/>
      <c r="O15" s="479"/>
      <c r="P15" s="479"/>
      <c r="Q15" s="479"/>
      <c r="R15" s="479"/>
      <c r="S15" s="479"/>
      <c r="T15" s="479"/>
      <c r="U15" s="479"/>
    </row>
    <row r="16" spans="1:21">
      <c r="A16" s="359">
        <v>8</v>
      </c>
      <c r="B16" s="361" t="s">
        <v>393</v>
      </c>
      <c r="C16" s="467">
        <v>4207279508.5839381</v>
      </c>
      <c r="D16" s="468">
        <v>7396045487.6157389</v>
      </c>
      <c r="E16" s="468">
        <v>11603324996.199677</v>
      </c>
      <c r="F16" s="468">
        <v>1052154527.4836004</v>
      </c>
      <c r="G16" s="468">
        <v>1390911398.8734295</v>
      </c>
      <c r="H16" s="468">
        <v>2443065926.3570299</v>
      </c>
      <c r="I16" s="468">
        <v>794344901.40809989</v>
      </c>
      <c r="J16" s="468">
        <v>755817203.01148975</v>
      </c>
      <c r="K16" s="469">
        <v>1550162104.4195893</v>
      </c>
      <c r="M16" s="479"/>
      <c r="N16" s="479"/>
      <c r="O16" s="479"/>
      <c r="P16" s="479"/>
      <c r="Q16" s="479"/>
      <c r="R16" s="479"/>
      <c r="S16" s="479"/>
      <c r="T16" s="479"/>
      <c r="U16" s="479"/>
    </row>
    <row r="17" spans="1:21">
      <c r="A17" s="353" t="s">
        <v>390</v>
      </c>
      <c r="B17" s="354"/>
      <c r="C17" s="465"/>
      <c r="D17" s="465"/>
      <c r="E17" s="465"/>
      <c r="F17" s="465"/>
      <c r="G17" s="465"/>
      <c r="H17" s="465"/>
      <c r="I17" s="465"/>
      <c r="J17" s="465"/>
      <c r="K17" s="466"/>
      <c r="M17" s="479"/>
      <c r="N17" s="479"/>
      <c r="O17" s="479"/>
      <c r="P17" s="479"/>
      <c r="Q17" s="479"/>
      <c r="R17" s="479"/>
      <c r="S17" s="479"/>
      <c r="T17" s="479"/>
      <c r="U17" s="479"/>
    </row>
    <row r="18" spans="1:21">
      <c r="A18" s="359">
        <v>9</v>
      </c>
      <c r="B18" s="360" t="s">
        <v>396</v>
      </c>
      <c r="C18" s="467">
        <v>0</v>
      </c>
      <c r="D18" s="468">
        <v>0</v>
      </c>
      <c r="E18" s="468">
        <v>0</v>
      </c>
      <c r="F18" s="468">
        <v>0</v>
      </c>
      <c r="G18" s="468">
        <v>0</v>
      </c>
      <c r="H18" s="468">
        <v>0</v>
      </c>
      <c r="I18" s="468">
        <v>0</v>
      </c>
      <c r="J18" s="468">
        <v>0</v>
      </c>
      <c r="K18" s="469">
        <v>0</v>
      </c>
      <c r="M18" s="479"/>
      <c r="N18" s="479"/>
      <c r="O18" s="479"/>
      <c r="P18" s="479"/>
      <c r="Q18" s="479"/>
      <c r="R18" s="479"/>
      <c r="S18" s="479"/>
      <c r="T18" s="479"/>
      <c r="U18" s="479"/>
    </row>
    <row r="19" spans="1:21">
      <c r="A19" s="359">
        <v>10</v>
      </c>
      <c r="B19" s="360" t="s">
        <v>446</v>
      </c>
      <c r="C19" s="467">
        <v>3362894808</v>
      </c>
      <c r="D19" s="468">
        <v>4819129546.6810493</v>
      </c>
      <c r="E19" s="468">
        <v>8182024354.6810493</v>
      </c>
      <c r="F19" s="468">
        <v>215636780.21349999</v>
      </c>
      <c r="G19" s="468">
        <v>183505573.72806197</v>
      </c>
      <c r="H19" s="468">
        <v>399142353.94156194</v>
      </c>
      <c r="I19" s="468">
        <v>215716560.79349998</v>
      </c>
      <c r="J19" s="468">
        <v>592382908.82806242</v>
      </c>
      <c r="K19" s="469">
        <v>808099469.62156236</v>
      </c>
      <c r="M19" s="479"/>
      <c r="N19" s="479"/>
      <c r="O19" s="479"/>
      <c r="P19" s="479"/>
      <c r="Q19" s="479"/>
      <c r="R19" s="479"/>
      <c r="S19" s="479"/>
      <c r="T19" s="479"/>
      <c r="U19" s="479"/>
    </row>
    <row r="20" spans="1:21">
      <c r="A20" s="359">
        <v>11</v>
      </c>
      <c r="B20" s="360" t="s">
        <v>395</v>
      </c>
      <c r="C20" s="467">
        <v>349210.10000000003</v>
      </c>
      <c r="D20" s="468">
        <v>1685766.82</v>
      </c>
      <c r="E20" s="468">
        <v>2034976.9200000002</v>
      </c>
      <c r="F20" s="468">
        <v>841529.56390223582</v>
      </c>
      <c r="G20" s="468">
        <v>31767.855709440177</v>
      </c>
      <c r="H20" s="468">
        <v>873297.41961167601</v>
      </c>
      <c r="I20" s="468">
        <v>841529.56390223582</v>
      </c>
      <c r="J20" s="468">
        <v>31767.855709440177</v>
      </c>
      <c r="K20" s="469">
        <v>873297.41961167601</v>
      </c>
      <c r="M20" s="479"/>
      <c r="N20" s="479"/>
      <c r="O20" s="479"/>
      <c r="P20" s="479"/>
      <c r="Q20" s="479"/>
      <c r="R20" s="479"/>
      <c r="S20" s="479"/>
      <c r="T20" s="479"/>
      <c r="U20" s="479"/>
    </row>
    <row r="21" spans="1:21" ht="13.5" thickBot="1">
      <c r="A21" s="362">
        <v>12</v>
      </c>
      <c r="B21" s="363" t="s">
        <v>394</v>
      </c>
      <c r="C21" s="470">
        <v>3363244018.0999999</v>
      </c>
      <c r="D21" s="471">
        <v>4820815313.501049</v>
      </c>
      <c r="E21" s="470">
        <v>8184059331.6010494</v>
      </c>
      <c r="F21" s="471">
        <v>216478309.77740222</v>
      </c>
      <c r="G21" s="471">
        <v>183537341.58377141</v>
      </c>
      <c r="H21" s="471">
        <v>400015651.36117363</v>
      </c>
      <c r="I21" s="471">
        <v>216558090.35740221</v>
      </c>
      <c r="J21" s="471">
        <v>592414676.68377185</v>
      </c>
      <c r="K21" s="472">
        <v>808972767.04117405</v>
      </c>
      <c r="M21" s="479"/>
      <c r="N21" s="479"/>
      <c r="O21" s="479"/>
      <c r="P21" s="479"/>
      <c r="Q21" s="479"/>
      <c r="R21" s="479"/>
      <c r="S21" s="479"/>
      <c r="T21" s="479"/>
      <c r="U21" s="479"/>
    </row>
    <row r="22" spans="1:21" ht="38.25" customHeight="1" thickBot="1">
      <c r="A22" s="364"/>
      <c r="B22" s="365"/>
      <c r="C22" s="365"/>
      <c r="D22" s="365"/>
      <c r="E22" s="365"/>
      <c r="F22" s="535" t="s">
        <v>448</v>
      </c>
      <c r="G22" s="533"/>
      <c r="H22" s="533"/>
      <c r="I22" s="535" t="s">
        <v>401</v>
      </c>
      <c r="J22" s="533"/>
      <c r="K22" s="534"/>
      <c r="M22" s="479"/>
      <c r="N22" s="479"/>
      <c r="O22" s="479"/>
      <c r="P22" s="479"/>
      <c r="Q22" s="479"/>
      <c r="R22" s="479"/>
      <c r="S22" s="479"/>
      <c r="T22" s="479"/>
      <c r="U22" s="479"/>
    </row>
    <row r="23" spans="1:21">
      <c r="A23" s="366">
        <v>13</v>
      </c>
      <c r="B23" s="367" t="s">
        <v>386</v>
      </c>
      <c r="C23" s="368"/>
      <c r="D23" s="368"/>
      <c r="E23" s="368"/>
      <c r="F23" s="473">
        <v>755382183.99236679</v>
      </c>
      <c r="G23" s="473">
        <v>1380918651.3394248</v>
      </c>
      <c r="H23" s="473">
        <v>2136300835.3317916</v>
      </c>
      <c r="I23" s="473">
        <v>755302403.41236675</v>
      </c>
      <c r="J23" s="473">
        <v>1222037242.2388248</v>
      </c>
      <c r="K23" s="474">
        <v>1977339645.6511917</v>
      </c>
      <c r="M23" s="479"/>
      <c r="N23" s="479"/>
      <c r="O23" s="479"/>
      <c r="P23" s="479"/>
      <c r="Q23" s="479"/>
      <c r="R23" s="479"/>
      <c r="S23" s="479"/>
      <c r="T23" s="479"/>
      <c r="U23" s="479"/>
    </row>
    <row r="24" spans="1:21" ht="13.5" thickBot="1">
      <c r="A24" s="369">
        <v>14</v>
      </c>
      <c r="B24" s="370" t="s">
        <v>398</v>
      </c>
      <c r="C24" s="371"/>
      <c r="D24" s="372"/>
      <c r="E24" s="373"/>
      <c r="F24" s="475">
        <v>835676217.70619822</v>
      </c>
      <c r="G24" s="475">
        <v>1207374057.2896581</v>
      </c>
      <c r="H24" s="475">
        <v>2043050274.9958563</v>
      </c>
      <c r="I24" s="475">
        <v>577786811.05069768</v>
      </c>
      <c r="J24" s="475">
        <v>188954300.75287244</v>
      </c>
      <c r="K24" s="476">
        <v>741189337.37841523</v>
      </c>
      <c r="M24" s="479"/>
      <c r="N24" s="479"/>
      <c r="O24" s="479"/>
      <c r="P24" s="479"/>
      <c r="Q24" s="479"/>
      <c r="R24" s="479"/>
      <c r="S24" s="479"/>
      <c r="T24" s="479"/>
      <c r="U24" s="479"/>
    </row>
    <row r="25" spans="1:21" ht="13.5" thickBot="1">
      <c r="A25" s="374">
        <v>15</v>
      </c>
      <c r="B25" s="375" t="s">
        <v>399</v>
      </c>
      <c r="C25" s="376"/>
      <c r="D25" s="376"/>
      <c r="E25" s="376"/>
      <c r="F25" s="477">
        <v>0.90391729235250218</v>
      </c>
      <c r="G25" s="477">
        <v>1.1437372229442662</v>
      </c>
      <c r="H25" s="477">
        <v>1.0456428123562083</v>
      </c>
      <c r="I25" s="477">
        <v>1.3072337217924017</v>
      </c>
      <c r="J25" s="477">
        <v>6.4673692917796561</v>
      </c>
      <c r="K25" s="478">
        <v>2.6677928916854592</v>
      </c>
      <c r="M25" s="479"/>
      <c r="N25" s="479"/>
      <c r="O25" s="479"/>
      <c r="P25" s="479"/>
      <c r="Q25" s="479"/>
      <c r="R25" s="479"/>
      <c r="S25" s="479"/>
      <c r="T25" s="479"/>
      <c r="U25" s="479"/>
    </row>
    <row r="27" spans="1:21" ht="25.5">
      <c r="B27" s="349" t="s">
        <v>447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E15" sqref="E1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7"/>
  </cols>
  <sheetData>
    <row r="1" spans="1:16">
      <c r="A1" s="4" t="s">
        <v>35</v>
      </c>
      <c r="B1" s="436" t="s">
        <v>452</v>
      </c>
    </row>
    <row r="2" spans="1:16" ht="14.25" customHeight="1">
      <c r="A2" s="4" t="s">
        <v>36</v>
      </c>
      <c r="B2" s="436">
        <v>43190</v>
      </c>
    </row>
    <row r="3" spans="1:16" ht="14.25" customHeight="1"/>
    <row r="4" spans="1:16" ht="13.5" thickBot="1">
      <c r="A4" s="4" t="s">
        <v>273</v>
      </c>
      <c r="B4" s="288" t="s">
        <v>33</v>
      </c>
    </row>
    <row r="5" spans="1:16" s="221" customFormat="1">
      <c r="A5" s="217"/>
      <c r="B5" s="218"/>
      <c r="C5" s="219" t="s">
        <v>0</v>
      </c>
      <c r="D5" s="219" t="s">
        <v>1</v>
      </c>
      <c r="E5" s="219" t="s">
        <v>2</v>
      </c>
      <c r="F5" s="219" t="s">
        <v>3</v>
      </c>
      <c r="G5" s="219" t="s">
        <v>4</v>
      </c>
      <c r="H5" s="219" t="s">
        <v>10</v>
      </c>
      <c r="I5" s="219" t="s">
        <v>13</v>
      </c>
      <c r="J5" s="219" t="s">
        <v>14</v>
      </c>
      <c r="K5" s="219" t="s">
        <v>15</v>
      </c>
      <c r="L5" s="219" t="s">
        <v>16</v>
      </c>
      <c r="M5" s="219" t="s">
        <v>17</v>
      </c>
      <c r="N5" s="220" t="s">
        <v>18</v>
      </c>
    </row>
    <row r="6" spans="1:16" ht="25.5">
      <c r="A6" s="222"/>
      <c r="B6" s="223"/>
      <c r="C6" s="224" t="s">
        <v>272</v>
      </c>
      <c r="D6" s="225" t="s">
        <v>271</v>
      </c>
      <c r="E6" s="226" t="s">
        <v>270</v>
      </c>
      <c r="F6" s="227">
        <v>0</v>
      </c>
      <c r="G6" s="227">
        <v>0.2</v>
      </c>
      <c r="H6" s="227">
        <v>0.35</v>
      </c>
      <c r="I6" s="227">
        <v>0.5</v>
      </c>
      <c r="J6" s="227">
        <v>0.75</v>
      </c>
      <c r="K6" s="227">
        <v>1</v>
      </c>
      <c r="L6" s="227">
        <v>1.5</v>
      </c>
      <c r="M6" s="227">
        <v>2.5</v>
      </c>
      <c r="N6" s="287" t="s">
        <v>284</v>
      </c>
    </row>
    <row r="7" spans="1:16" ht="15.75">
      <c r="A7" s="228">
        <v>1</v>
      </c>
      <c r="B7" s="229" t="s">
        <v>269</v>
      </c>
      <c r="C7" s="230">
        <f>SUM(C8:C13)</f>
        <v>122284517.89439279</v>
      </c>
      <c r="D7" s="223"/>
      <c r="E7" s="231">
        <f t="shared" ref="E7:M7" si="0">SUM(E8:E13)</f>
        <v>2515988.3825220284</v>
      </c>
      <c r="F7" s="480">
        <f>SUM(F8:F13)</f>
        <v>0</v>
      </c>
      <c r="G7" s="480">
        <f t="shared" si="0"/>
        <v>43314.409209439997</v>
      </c>
      <c r="H7" s="480">
        <f t="shared" si="0"/>
        <v>0</v>
      </c>
      <c r="I7" s="480">
        <f t="shared" si="0"/>
        <v>164822.32476003002</v>
      </c>
      <c r="J7" s="480">
        <f t="shared" si="0"/>
        <v>0</v>
      </c>
      <c r="K7" s="480">
        <f t="shared" si="0"/>
        <v>2307851.6485525705</v>
      </c>
      <c r="L7" s="480">
        <f t="shared" si="0"/>
        <v>0</v>
      </c>
      <c r="M7" s="480">
        <f t="shared" si="0"/>
        <v>0</v>
      </c>
      <c r="N7" s="233">
        <f>SUM(N8:N13)</f>
        <v>2398925.6927744737</v>
      </c>
      <c r="P7" s="452"/>
    </row>
    <row r="8" spans="1:16" ht="14.25">
      <c r="A8" s="228">
        <v>1.1000000000000001</v>
      </c>
      <c r="B8" s="234" t="s">
        <v>267</v>
      </c>
      <c r="C8" s="232">
        <v>119941250.40658703</v>
      </c>
      <c r="D8" s="235">
        <v>0.02</v>
      </c>
      <c r="E8" s="231">
        <f>C8*D8</f>
        <v>2398825.0081317406</v>
      </c>
      <c r="F8" s="232">
        <v>0</v>
      </c>
      <c r="G8" s="232">
        <v>43314.409209439997</v>
      </c>
      <c r="H8" s="232">
        <v>0</v>
      </c>
      <c r="I8" s="232">
        <v>101700.82476003001</v>
      </c>
      <c r="J8" s="232">
        <v>0</v>
      </c>
      <c r="K8" s="232">
        <v>2253809.7741622804</v>
      </c>
      <c r="L8" s="232">
        <v>0</v>
      </c>
      <c r="M8" s="232">
        <v>0</v>
      </c>
      <c r="N8" s="233">
        <f>SUMPRODUCT($F$6:$M$6,F8:M8)</f>
        <v>2313323.0683841836</v>
      </c>
      <c r="P8" s="452"/>
    </row>
    <row r="9" spans="1:16" ht="14.25">
      <c r="A9" s="228">
        <v>1.2</v>
      </c>
      <c r="B9" s="234" t="s">
        <v>266</v>
      </c>
      <c r="C9" s="232">
        <v>2343267.48780576</v>
      </c>
      <c r="D9" s="235">
        <v>0.05</v>
      </c>
      <c r="E9" s="231">
        <f>C9*D9</f>
        <v>117163.37439028801</v>
      </c>
      <c r="F9" s="232">
        <v>0</v>
      </c>
      <c r="G9" s="232">
        <v>0</v>
      </c>
      <c r="H9" s="232">
        <v>0</v>
      </c>
      <c r="I9" s="232">
        <v>63121.5</v>
      </c>
      <c r="J9" s="232">
        <v>0</v>
      </c>
      <c r="K9" s="232">
        <v>54041.874390290002</v>
      </c>
      <c r="L9" s="232">
        <v>0</v>
      </c>
      <c r="M9" s="232">
        <v>0</v>
      </c>
      <c r="N9" s="233">
        <f t="shared" ref="N9:N12" si="1">SUMPRODUCT($F$6:$M$6,F9:M9)</f>
        <v>85602.624390290002</v>
      </c>
      <c r="P9" s="452"/>
    </row>
    <row r="10" spans="1:16" ht="14.25">
      <c r="A10" s="228">
        <v>1.3</v>
      </c>
      <c r="B10" s="234" t="s">
        <v>265</v>
      </c>
      <c r="C10" s="232">
        <v>0</v>
      </c>
      <c r="D10" s="235">
        <v>0.08</v>
      </c>
      <c r="E10" s="231">
        <f>C10*D10</f>
        <v>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0</v>
      </c>
      <c r="N10" s="233">
        <f>SUMPRODUCT($F$6:$M$6,F10:M10)</f>
        <v>0</v>
      </c>
      <c r="P10" s="452"/>
    </row>
    <row r="11" spans="1:16" ht="14.25">
      <c r="A11" s="228">
        <v>1.4</v>
      </c>
      <c r="B11" s="234" t="s">
        <v>264</v>
      </c>
      <c r="C11" s="232">
        <v>0</v>
      </c>
      <c r="D11" s="235">
        <v>0.11</v>
      </c>
      <c r="E11" s="231">
        <f>C11*D11</f>
        <v>0</v>
      </c>
      <c r="F11" s="23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3">
        <f t="shared" si="1"/>
        <v>0</v>
      </c>
      <c r="P11" s="452"/>
    </row>
    <row r="12" spans="1:16" ht="14.25">
      <c r="A12" s="228">
        <v>1.5</v>
      </c>
      <c r="B12" s="234" t="s">
        <v>263</v>
      </c>
      <c r="C12" s="232">
        <v>0</v>
      </c>
      <c r="D12" s="235">
        <v>0.14000000000000001</v>
      </c>
      <c r="E12" s="231">
        <f>C12*D12</f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3">
        <f t="shared" si="1"/>
        <v>0</v>
      </c>
      <c r="P12" s="452"/>
    </row>
    <row r="13" spans="1:16" ht="14.25">
      <c r="A13" s="228">
        <v>1.6</v>
      </c>
      <c r="B13" s="236" t="s">
        <v>262</v>
      </c>
      <c r="C13" s="232">
        <v>0</v>
      </c>
      <c r="D13" s="237"/>
      <c r="E13" s="232"/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3">
        <f>SUMPRODUCT($F$6:$M$6,F13:M13)</f>
        <v>0</v>
      </c>
      <c r="P13" s="452"/>
    </row>
    <row r="14" spans="1:16" ht="15">
      <c r="A14" s="228">
        <v>2</v>
      </c>
      <c r="B14" s="238" t="s">
        <v>268</v>
      </c>
      <c r="C14" s="230">
        <f>SUM(C15:C20)</f>
        <v>106233600</v>
      </c>
      <c r="D14" s="223"/>
      <c r="E14" s="231">
        <f t="shared" ref="E14" si="2">SUM(E15:E20)</f>
        <v>8498688</v>
      </c>
      <c r="F14" s="232">
        <v>8498688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3">
        <f>SUM(N15:N20)</f>
        <v>0</v>
      </c>
      <c r="P14" s="452"/>
    </row>
    <row r="15" spans="1:16" ht="14.25">
      <c r="A15" s="228">
        <v>2.1</v>
      </c>
      <c r="B15" s="236" t="s">
        <v>267</v>
      </c>
      <c r="C15" s="232">
        <v>0</v>
      </c>
      <c r="D15" s="235">
        <v>5.0000000000000001E-3</v>
      </c>
      <c r="E15" s="231">
        <f>C15*D15</f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3">
        <f>SUMPRODUCT($F$6:$M$6,F15:M15)</f>
        <v>0</v>
      </c>
      <c r="P15" s="452"/>
    </row>
    <row r="16" spans="1:16" ht="14.25">
      <c r="A16" s="228">
        <v>2.2000000000000002</v>
      </c>
      <c r="B16" s="236" t="s">
        <v>266</v>
      </c>
      <c r="C16" s="232">
        <v>0</v>
      </c>
      <c r="D16" s="235">
        <v>0.01</v>
      </c>
      <c r="E16" s="231">
        <f>C16*D16</f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3">
        <f t="shared" ref="N16:N20" si="3">SUMPRODUCT($F$6:$M$6,F16:M16)</f>
        <v>0</v>
      </c>
      <c r="P16" s="452"/>
    </row>
    <row r="17" spans="1:16" ht="14.25">
      <c r="A17" s="228">
        <v>2.2999999999999998</v>
      </c>
      <c r="B17" s="236" t="s">
        <v>265</v>
      </c>
      <c r="C17" s="232">
        <v>0</v>
      </c>
      <c r="D17" s="235">
        <v>0.02</v>
      </c>
      <c r="E17" s="231">
        <f>C17*D17</f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3">
        <f t="shared" si="3"/>
        <v>0</v>
      </c>
      <c r="P17" s="452"/>
    </row>
    <row r="18" spans="1:16" ht="14.25">
      <c r="A18" s="228">
        <v>2.4</v>
      </c>
      <c r="B18" s="236" t="s">
        <v>264</v>
      </c>
      <c r="C18" s="232">
        <v>0</v>
      </c>
      <c r="D18" s="235">
        <v>0.03</v>
      </c>
      <c r="E18" s="231">
        <f>C18*D18</f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3">
        <f t="shared" si="3"/>
        <v>0</v>
      </c>
      <c r="P18" s="452"/>
    </row>
    <row r="19" spans="1:16" ht="14.25">
      <c r="A19" s="228">
        <v>2.5</v>
      </c>
      <c r="B19" s="236" t="s">
        <v>263</v>
      </c>
      <c r="C19" s="232">
        <v>0</v>
      </c>
      <c r="D19" s="235">
        <v>0.04</v>
      </c>
      <c r="E19" s="231">
        <f>C19*D19</f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3">
        <f t="shared" si="3"/>
        <v>0</v>
      </c>
      <c r="P19" s="452"/>
    </row>
    <row r="20" spans="1:16" ht="14.25">
      <c r="A20" s="228">
        <v>2.6</v>
      </c>
      <c r="B20" s="236" t="s">
        <v>262</v>
      </c>
      <c r="C20" s="232">
        <v>106233600</v>
      </c>
      <c r="D20" s="237"/>
      <c r="E20" s="232">
        <v>8498688</v>
      </c>
      <c r="F20" s="232">
        <v>8498688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3">
        <f t="shared" si="3"/>
        <v>0</v>
      </c>
      <c r="P20" s="452"/>
    </row>
    <row r="21" spans="1:16" ht="15.75" thickBot="1">
      <c r="A21" s="239"/>
      <c r="B21" s="240" t="s">
        <v>112</v>
      </c>
      <c r="C21" s="216">
        <f>C14+C7</f>
        <v>228518117.89439279</v>
      </c>
      <c r="D21" s="241"/>
      <c r="E21" s="242">
        <f>E14+E7</f>
        <v>11014676.382522028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4">
        <f>N14+N7</f>
        <v>2398925.6927744737</v>
      </c>
      <c r="P21" s="452"/>
    </row>
    <row r="22" spans="1:16">
      <c r="E22" s="245"/>
      <c r="F22" s="245"/>
      <c r="G22" s="245"/>
      <c r="H22" s="245"/>
      <c r="I22" s="245"/>
      <c r="J22" s="245"/>
      <c r="K22" s="245"/>
      <c r="L22" s="245"/>
      <c r="M22" s="245"/>
    </row>
  </sheetData>
  <conditionalFormatting sqref="E8:E12">
    <cfRule type="expression" dxfId="2" priority="2">
      <formula>(C8*D8)&lt;&gt;SUM(#REF!)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30" sqref="B30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42578125" style="3" customWidth="1"/>
    <col min="4" max="6" width="14.42578125" style="4" customWidth="1"/>
    <col min="7" max="7" width="13.42578125" style="4" customWidth="1"/>
    <col min="8" max="13" width="6.7109375" style="5" customWidth="1"/>
    <col min="14" max="16384" width="9.140625" style="5"/>
  </cols>
  <sheetData>
    <row r="1" spans="1:14">
      <c r="A1" s="2" t="s">
        <v>35</v>
      </c>
      <c r="B1" s="436" t="s">
        <v>452</v>
      </c>
    </row>
    <row r="2" spans="1:14">
      <c r="A2" s="2" t="s">
        <v>36</v>
      </c>
      <c r="B2" s="436">
        <v>43190</v>
      </c>
      <c r="C2" s="6"/>
      <c r="D2" s="7"/>
      <c r="E2" s="7"/>
      <c r="F2" s="7"/>
      <c r="G2" s="7"/>
      <c r="H2" s="8"/>
    </row>
    <row r="3" spans="1:14">
      <c r="A3" s="2"/>
      <c r="B3" s="6"/>
      <c r="C3" s="6"/>
      <c r="D3" s="7"/>
      <c r="E3" s="7"/>
      <c r="F3" s="7"/>
      <c r="G3" s="7"/>
      <c r="H3" s="8"/>
    </row>
    <row r="4" spans="1:14" ht="15" thickBot="1">
      <c r="A4" s="9" t="s">
        <v>147</v>
      </c>
      <c r="B4" s="10" t="s">
        <v>146</v>
      </c>
      <c r="C4" s="10"/>
      <c r="D4" s="10"/>
      <c r="E4" s="10"/>
      <c r="F4" s="10"/>
      <c r="G4" s="10"/>
      <c r="H4" s="8"/>
    </row>
    <row r="5" spans="1:14">
      <c r="A5" s="11" t="s">
        <v>11</v>
      </c>
      <c r="B5" s="12"/>
      <c r="C5" s="13" t="s">
        <v>5</v>
      </c>
      <c r="D5" s="120" t="s">
        <v>6</v>
      </c>
      <c r="E5" s="120" t="s">
        <v>7</v>
      </c>
      <c r="F5" s="120" t="s">
        <v>8</v>
      </c>
      <c r="G5" s="14" t="s">
        <v>9</v>
      </c>
    </row>
    <row r="6" spans="1:14">
      <c r="B6" s="265" t="s">
        <v>145</v>
      </c>
      <c r="C6" s="358"/>
      <c r="D6" s="358"/>
      <c r="E6" s="358"/>
      <c r="F6" s="358"/>
      <c r="G6" s="387"/>
    </row>
    <row r="7" spans="1:14">
      <c r="A7" s="15"/>
      <c r="B7" s="266" t="s">
        <v>139</v>
      </c>
      <c r="C7" s="358"/>
      <c r="D7" s="358"/>
      <c r="E7" s="358"/>
      <c r="F7" s="358"/>
      <c r="G7" s="387"/>
    </row>
    <row r="8" spans="1:14" ht="15">
      <c r="A8" s="430">
        <v>1</v>
      </c>
      <c r="B8" s="16" t="s">
        <v>144</v>
      </c>
      <c r="C8" s="17">
        <v>1469630536.0318</v>
      </c>
      <c r="D8" s="18">
        <v>1387547927.3863358</v>
      </c>
      <c r="E8" s="18">
        <v>1307875844.1513329</v>
      </c>
      <c r="F8" s="18">
        <v>1238969814.9017107</v>
      </c>
      <c r="G8" s="19">
        <v>1073218273.8303239</v>
      </c>
      <c r="I8" s="447"/>
      <c r="J8" s="447"/>
      <c r="K8" s="447"/>
      <c r="L8" s="447"/>
      <c r="M8" s="447"/>
      <c r="N8" s="447"/>
    </row>
    <row r="9" spans="1:14" ht="15">
      <c r="A9" s="430">
        <v>2</v>
      </c>
      <c r="B9" s="16" t="s">
        <v>143</v>
      </c>
      <c r="C9" s="17">
        <v>1517249736.0318</v>
      </c>
      <c r="D9" s="18">
        <v>1437218327.3863358</v>
      </c>
      <c r="E9" s="18">
        <v>1354679044.1513329</v>
      </c>
      <c r="F9" s="18">
        <v>1282880214.9017107</v>
      </c>
      <c r="G9" s="19">
        <v>1115243873.8303239</v>
      </c>
      <c r="I9" s="447"/>
      <c r="J9" s="447"/>
      <c r="K9" s="447"/>
      <c r="L9" s="447"/>
      <c r="M9" s="447"/>
    </row>
    <row r="10" spans="1:14" ht="15">
      <c r="A10" s="430">
        <v>3</v>
      </c>
      <c r="B10" s="16" t="s">
        <v>142</v>
      </c>
      <c r="C10" s="17">
        <v>1943424521.0811422</v>
      </c>
      <c r="D10" s="18">
        <v>1885287448.4815955</v>
      </c>
      <c r="E10" s="18">
        <v>1821821768.4885597</v>
      </c>
      <c r="F10" s="18">
        <v>1732760890.745585</v>
      </c>
      <c r="G10" s="19">
        <v>1472704157.963506</v>
      </c>
      <c r="I10" s="447"/>
      <c r="J10" s="447"/>
      <c r="K10" s="447"/>
      <c r="L10" s="447"/>
      <c r="M10" s="447"/>
    </row>
    <row r="11" spans="1:14" ht="15">
      <c r="A11" s="431"/>
      <c r="B11" s="265" t="s">
        <v>141</v>
      </c>
      <c r="C11" s="358"/>
      <c r="D11" s="358"/>
      <c r="E11" s="358"/>
      <c r="F11" s="358"/>
      <c r="G11" s="387"/>
      <c r="I11" s="447"/>
      <c r="J11" s="447"/>
      <c r="K11" s="447"/>
      <c r="L11" s="447"/>
      <c r="M11" s="447"/>
    </row>
    <row r="12" spans="1:14" ht="15" customHeight="1">
      <c r="A12" s="430">
        <v>4</v>
      </c>
      <c r="B12" s="16" t="s">
        <v>274</v>
      </c>
      <c r="C12" s="21">
        <v>10999578199.252359</v>
      </c>
      <c r="D12" s="18">
        <v>10753188938.751446</v>
      </c>
      <c r="E12" s="18">
        <v>12560643514.805988</v>
      </c>
      <c r="F12" s="18">
        <v>11866001240.312061</v>
      </c>
      <c r="G12" s="19">
        <v>9878144530.0336361</v>
      </c>
      <c r="I12" s="447"/>
      <c r="J12" s="447"/>
      <c r="K12" s="447"/>
      <c r="L12" s="447"/>
      <c r="M12" s="447"/>
    </row>
    <row r="13" spans="1:14" ht="15">
      <c r="A13" s="431"/>
      <c r="B13" s="265" t="s">
        <v>140</v>
      </c>
      <c r="C13" s="358"/>
      <c r="D13" s="358"/>
      <c r="E13" s="358"/>
      <c r="F13" s="358"/>
      <c r="G13" s="387"/>
      <c r="I13" s="447"/>
      <c r="J13" s="447"/>
      <c r="K13" s="447"/>
      <c r="L13" s="447"/>
      <c r="M13" s="447"/>
    </row>
    <row r="14" spans="1:14" s="20" customFormat="1" ht="15">
      <c r="A14" s="430"/>
      <c r="B14" s="266" t="s">
        <v>139</v>
      </c>
      <c r="C14" s="347"/>
      <c r="D14" s="18"/>
      <c r="E14" s="18"/>
      <c r="F14" s="18"/>
      <c r="G14" s="19"/>
      <c r="I14" s="447"/>
      <c r="J14" s="447"/>
      <c r="K14" s="447"/>
      <c r="L14" s="447"/>
      <c r="M14" s="447"/>
    </row>
    <row r="15" spans="1:14" ht="15">
      <c r="A15" s="432">
        <v>5</v>
      </c>
      <c r="B15" s="16" t="s">
        <v>402</v>
      </c>
      <c r="C15" s="437">
        <v>0.13360789926760017</v>
      </c>
      <c r="D15" s="438">
        <v>0.12903594787458875</v>
      </c>
      <c r="E15" s="438">
        <v>0.10412490750252251</v>
      </c>
      <c r="F15" s="438">
        <v>0.10441342368080921</v>
      </c>
      <c r="G15" s="439">
        <v>0.10864573509400449</v>
      </c>
      <c r="I15" s="447"/>
      <c r="J15" s="447"/>
      <c r="K15" s="447"/>
      <c r="L15" s="447"/>
      <c r="M15" s="447"/>
    </row>
    <row r="16" spans="1:14" ht="15" customHeight="1">
      <c r="A16" s="432">
        <v>6</v>
      </c>
      <c r="B16" s="16" t="s">
        <v>403</v>
      </c>
      <c r="C16" s="437">
        <v>0.13793708345424804</v>
      </c>
      <c r="D16" s="438">
        <v>0.13365507995558493</v>
      </c>
      <c r="E16" s="438">
        <v>0.10785108601756677</v>
      </c>
      <c r="F16" s="438">
        <v>0.10811394579527051</v>
      </c>
      <c r="G16" s="439">
        <v>0.11290013731217663</v>
      </c>
      <c r="I16" s="447"/>
      <c r="J16" s="447"/>
      <c r="K16" s="447"/>
      <c r="L16" s="447"/>
      <c r="M16" s="447"/>
    </row>
    <row r="17" spans="1:13" ht="15">
      <c r="A17" s="432">
        <v>7</v>
      </c>
      <c r="B17" s="16" t="s">
        <v>404</v>
      </c>
      <c r="C17" s="437">
        <v>0.17668173141523161</v>
      </c>
      <c r="D17" s="438">
        <v>0.1753235676616407</v>
      </c>
      <c r="E17" s="438">
        <v>0.14504207259294227</v>
      </c>
      <c r="F17" s="438">
        <v>0.1460273647080805</v>
      </c>
      <c r="G17" s="439">
        <v>0.14908712395185933</v>
      </c>
      <c r="I17" s="447"/>
      <c r="J17" s="447"/>
      <c r="K17" s="447"/>
      <c r="L17" s="447"/>
      <c r="M17" s="447"/>
    </row>
    <row r="18" spans="1:13" ht="15">
      <c r="A18" s="431"/>
      <c r="B18" s="267" t="s">
        <v>138</v>
      </c>
      <c r="C18" s="358"/>
      <c r="D18" s="358"/>
      <c r="E18" s="358"/>
      <c r="F18" s="358"/>
      <c r="G18" s="387"/>
      <c r="I18" s="447"/>
      <c r="J18" s="447"/>
      <c r="K18" s="447"/>
      <c r="L18" s="447"/>
      <c r="M18" s="447"/>
    </row>
    <row r="19" spans="1:13" ht="15" customHeight="1">
      <c r="A19" s="433">
        <v>8</v>
      </c>
      <c r="B19" s="16" t="s">
        <v>137</v>
      </c>
      <c r="C19" s="440">
        <v>8.4443193168042982E-2</v>
      </c>
      <c r="D19" s="441">
        <v>8.5008880812073681E-2</v>
      </c>
      <c r="E19" s="441">
        <v>8.6788241434624117E-2</v>
      </c>
      <c r="F19" s="441">
        <v>9.0396161738276942E-2</v>
      </c>
      <c r="G19" s="442">
        <v>7.7720913208483899E-2</v>
      </c>
      <c r="I19" s="447"/>
      <c r="J19" s="447"/>
      <c r="K19" s="447"/>
      <c r="L19" s="447"/>
      <c r="M19" s="447"/>
    </row>
    <row r="20" spans="1:13" ht="15">
      <c r="A20" s="433">
        <v>9</v>
      </c>
      <c r="B20" s="16" t="s">
        <v>136</v>
      </c>
      <c r="C20" s="440">
        <v>3.6384998207430151E-2</v>
      </c>
      <c r="D20" s="441">
        <v>4.0464533411096626E-2</v>
      </c>
      <c r="E20" s="441">
        <v>4.0543253312327505E-2</v>
      </c>
      <c r="F20" s="441">
        <v>4.1801896145747225E-2</v>
      </c>
      <c r="G20" s="442">
        <v>3.3394173698386223E-2</v>
      </c>
      <c r="I20" s="447"/>
      <c r="J20" s="447"/>
      <c r="K20" s="447"/>
      <c r="L20" s="447"/>
      <c r="M20" s="447"/>
    </row>
    <row r="21" spans="1:13" ht="15">
      <c r="A21" s="433">
        <v>10</v>
      </c>
      <c r="B21" s="16" t="s">
        <v>135</v>
      </c>
      <c r="C21" s="440">
        <v>4.7549324949438324E-2</v>
      </c>
      <c r="D21" s="441">
        <v>3.9722526322632574E-2</v>
      </c>
      <c r="E21" s="441">
        <v>4.1203466911594017E-2</v>
      </c>
      <c r="F21" s="441">
        <v>4.3421710471455453E-2</v>
      </c>
      <c r="G21" s="442">
        <v>3.6915738274843395E-2</v>
      </c>
      <c r="I21" s="447"/>
      <c r="J21" s="447"/>
      <c r="K21" s="447"/>
      <c r="L21" s="447"/>
      <c r="M21" s="447"/>
    </row>
    <row r="22" spans="1:13" ht="15">
      <c r="A22" s="433">
        <v>11</v>
      </c>
      <c r="B22" s="16" t="s">
        <v>134</v>
      </c>
      <c r="C22" s="440">
        <v>4.8058194960612831E-2</v>
      </c>
      <c r="D22" s="441">
        <v>4.4544347400977055E-2</v>
      </c>
      <c r="E22" s="441">
        <v>4.6244988122296618E-2</v>
      </c>
      <c r="F22" s="441">
        <v>4.8594265592529717E-2</v>
      </c>
      <c r="G22" s="442">
        <v>4.4326739510097676E-2</v>
      </c>
      <c r="I22" s="447"/>
      <c r="J22" s="447"/>
      <c r="K22" s="447"/>
      <c r="L22" s="447"/>
      <c r="M22" s="447"/>
    </row>
    <row r="23" spans="1:13" ht="15">
      <c r="A23" s="433">
        <v>12</v>
      </c>
      <c r="B23" s="16" t="s">
        <v>279</v>
      </c>
      <c r="C23" s="440">
        <v>3.5212657081373264E-2</v>
      </c>
      <c r="D23" s="441">
        <v>2.7683321960763022E-2</v>
      </c>
      <c r="E23" s="441">
        <v>2.8099020142554557E-2</v>
      </c>
      <c r="F23" s="441">
        <v>3.1339636819362006E-2</v>
      </c>
      <c r="G23" s="442">
        <v>2.9587162138469063E-2</v>
      </c>
      <c r="I23" s="447"/>
      <c r="J23" s="447"/>
      <c r="K23" s="447"/>
      <c r="L23" s="447"/>
      <c r="M23" s="447"/>
    </row>
    <row r="24" spans="1:13" ht="15">
      <c r="A24" s="433">
        <v>13</v>
      </c>
      <c r="B24" s="16" t="s">
        <v>280</v>
      </c>
      <c r="C24" s="440">
        <v>0.2632379935192512</v>
      </c>
      <c r="D24" s="441">
        <v>0.20097695064711638</v>
      </c>
      <c r="E24" s="441">
        <v>0.19600882873175238</v>
      </c>
      <c r="F24" s="441">
        <v>0.20655999990323407</v>
      </c>
      <c r="G24" s="442">
        <v>0.18510222641216759</v>
      </c>
      <c r="I24" s="447"/>
      <c r="J24" s="447"/>
      <c r="K24" s="447"/>
      <c r="L24" s="447"/>
      <c r="M24" s="447"/>
    </row>
    <row r="25" spans="1:13" ht="15">
      <c r="A25" s="431"/>
      <c r="B25" s="267" t="s">
        <v>359</v>
      </c>
      <c r="C25" s="358"/>
      <c r="D25" s="358"/>
      <c r="E25" s="358"/>
      <c r="F25" s="358"/>
      <c r="G25" s="387"/>
      <c r="I25" s="447"/>
      <c r="J25" s="447"/>
      <c r="K25" s="447"/>
      <c r="L25" s="447"/>
      <c r="M25" s="447"/>
    </row>
    <row r="26" spans="1:13" ht="15">
      <c r="A26" s="433">
        <v>14</v>
      </c>
      <c r="B26" s="16" t="s">
        <v>133</v>
      </c>
      <c r="C26" s="440">
        <v>3.1007525244065547E-2</v>
      </c>
      <c r="D26" s="441">
        <v>3.2175098820329984E-2</v>
      </c>
      <c r="E26" s="441">
        <v>3.4229130461113977E-2</v>
      </c>
      <c r="F26" s="441">
        <v>3.3151894426625611E-2</v>
      </c>
      <c r="G26" s="442">
        <v>4.0868083732910433E-2</v>
      </c>
      <c r="I26" s="447"/>
      <c r="J26" s="447"/>
      <c r="K26" s="447"/>
      <c r="L26" s="447"/>
      <c r="M26" s="447"/>
    </row>
    <row r="27" spans="1:13" ht="15" customHeight="1">
      <c r="A27" s="433">
        <v>15</v>
      </c>
      <c r="B27" s="16" t="s">
        <v>132</v>
      </c>
      <c r="C27" s="440">
        <v>4.2106428012108885E-2</v>
      </c>
      <c r="D27" s="441">
        <v>4.3113650280039807E-2</v>
      </c>
      <c r="E27" s="441">
        <v>4.645538037973395E-2</v>
      </c>
      <c r="F27" s="441">
        <v>4.6779341073802452E-2</v>
      </c>
      <c r="G27" s="442">
        <v>4.8528959800001714E-2</v>
      </c>
      <c r="I27" s="447"/>
      <c r="J27" s="447"/>
      <c r="K27" s="447"/>
      <c r="L27" s="447"/>
      <c r="M27" s="447"/>
    </row>
    <row r="28" spans="1:13" ht="15">
      <c r="A28" s="433">
        <v>16</v>
      </c>
      <c r="B28" s="16" t="s">
        <v>131</v>
      </c>
      <c r="C28" s="440">
        <v>0.57808992152667693</v>
      </c>
      <c r="D28" s="441">
        <v>0.59365125120835449</v>
      </c>
      <c r="E28" s="441">
        <v>0.58975265148303824</v>
      </c>
      <c r="F28" s="441">
        <v>0.60456688875089915</v>
      </c>
      <c r="G28" s="442">
        <v>0.62299513407641538</v>
      </c>
      <c r="I28" s="447"/>
      <c r="J28" s="447"/>
      <c r="K28" s="447"/>
      <c r="L28" s="447"/>
      <c r="M28" s="447"/>
    </row>
    <row r="29" spans="1:13" ht="15" customHeight="1">
      <c r="A29" s="433">
        <v>17</v>
      </c>
      <c r="B29" s="16" t="s">
        <v>130</v>
      </c>
      <c r="C29" s="440">
        <v>0.54593314953200112</v>
      </c>
      <c r="D29" s="441">
        <v>0.55855278422080723</v>
      </c>
      <c r="E29" s="441">
        <v>0.55273940944466937</v>
      </c>
      <c r="F29" s="441">
        <v>0.564216998501198</v>
      </c>
      <c r="G29" s="442">
        <v>0.56344490622168708</v>
      </c>
      <c r="I29" s="447"/>
      <c r="J29" s="447"/>
      <c r="K29" s="447"/>
      <c r="L29" s="447"/>
      <c r="M29" s="447"/>
    </row>
    <row r="30" spans="1:13" ht="15">
      <c r="A30" s="433">
        <v>18</v>
      </c>
      <c r="B30" s="16" t="s">
        <v>129</v>
      </c>
      <c r="C30" s="440">
        <v>-1.5751497310485075E-2</v>
      </c>
      <c r="D30" s="441">
        <v>0.44625980288967909</v>
      </c>
      <c r="E30" s="441">
        <v>0.31813484891933969</v>
      </c>
      <c r="F30" s="441">
        <v>0.25172841748115166</v>
      </c>
      <c r="G30" s="442">
        <v>-3.0486817511431751E-2</v>
      </c>
      <c r="I30" s="447"/>
      <c r="J30" s="447"/>
      <c r="K30" s="447"/>
      <c r="L30" s="447"/>
      <c r="M30" s="447"/>
    </row>
    <row r="31" spans="1:13" ht="15" customHeight="1">
      <c r="A31" s="431"/>
      <c r="B31" s="267" t="s">
        <v>360</v>
      </c>
      <c r="C31" s="358"/>
      <c r="D31" s="358"/>
      <c r="E31" s="358"/>
      <c r="F31" s="358"/>
      <c r="G31" s="387"/>
      <c r="I31" s="447"/>
      <c r="J31" s="447"/>
      <c r="K31" s="447"/>
      <c r="L31" s="447"/>
      <c r="M31" s="447"/>
    </row>
    <row r="32" spans="1:13" ht="15" customHeight="1">
      <c r="A32" s="433">
        <v>19</v>
      </c>
      <c r="B32" s="16" t="s">
        <v>128</v>
      </c>
      <c r="C32" s="443">
        <v>0.19288959022719426</v>
      </c>
      <c r="D32" s="443">
        <v>0.20870059399633106</v>
      </c>
      <c r="E32" s="443">
        <v>0.21072494207589745</v>
      </c>
      <c r="F32" s="443">
        <v>0.2289698104306295</v>
      </c>
      <c r="G32" s="444">
        <v>0.17546493867798865</v>
      </c>
      <c r="I32" s="447"/>
      <c r="J32" s="447"/>
      <c r="K32" s="447"/>
      <c r="L32" s="447"/>
      <c r="M32" s="447"/>
    </row>
    <row r="33" spans="1:13" ht="15" customHeight="1">
      <c r="A33" s="433">
        <v>20</v>
      </c>
      <c r="B33" s="16" t="s">
        <v>127</v>
      </c>
      <c r="C33" s="443">
        <v>0.64622820281159388</v>
      </c>
      <c r="D33" s="443">
        <v>0.64596141938204388</v>
      </c>
      <c r="E33" s="443">
        <v>0.64202445906875072</v>
      </c>
      <c r="F33" s="443">
        <v>0.66317078515957351</v>
      </c>
      <c r="G33" s="444">
        <v>0.70105731398163817</v>
      </c>
      <c r="I33" s="447"/>
      <c r="J33" s="447"/>
      <c r="K33" s="447"/>
      <c r="L33" s="447"/>
      <c r="M33" s="447"/>
    </row>
    <row r="34" spans="1:13" ht="15" customHeight="1">
      <c r="A34" s="433">
        <v>21</v>
      </c>
      <c r="B34" s="16" t="s">
        <v>126</v>
      </c>
      <c r="C34" s="443">
        <v>0.39323501222930657</v>
      </c>
      <c r="D34" s="443">
        <v>0.40034383660209366</v>
      </c>
      <c r="E34" s="443">
        <v>0.38247439466550753</v>
      </c>
      <c r="F34" s="443">
        <v>0.39663475609040993</v>
      </c>
      <c r="G34" s="444">
        <v>0.3730883628663878</v>
      </c>
      <c r="I34" s="447"/>
      <c r="J34" s="447"/>
      <c r="K34" s="447"/>
      <c r="L34" s="447"/>
      <c r="M34" s="447"/>
    </row>
    <row r="35" spans="1:13" ht="15" customHeight="1">
      <c r="A35" s="434"/>
      <c r="B35" s="267" t="s">
        <v>406</v>
      </c>
      <c r="C35" s="358"/>
      <c r="D35" s="358"/>
      <c r="E35" s="358"/>
      <c r="F35" s="358"/>
      <c r="G35" s="387"/>
      <c r="I35" s="447"/>
      <c r="J35" s="447"/>
      <c r="K35" s="447"/>
      <c r="L35" s="447"/>
      <c r="M35" s="447"/>
    </row>
    <row r="36" spans="1:13" ht="15">
      <c r="A36" s="433">
        <v>22</v>
      </c>
      <c r="B36" s="16" t="s">
        <v>386</v>
      </c>
      <c r="C36" s="22">
        <v>2136300835.3317916</v>
      </c>
      <c r="D36" s="23">
        <v>2375746719.9176016</v>
      </c>
      <c r="E36" s="23" t="s">
        <v>456</v>
      </c>
      <c r="F36" s="23" t="s">
        <v>456</v>
      </c>
      <c r="G36" s="24" t="s">
        <v>456</v>
      </c>
      <c r="I36" s="447"/>
      <c r="J36" s="447"/>
      <c r="K36" s="447"/>
      <c r="L36" s="447"/>
      <c r="M36" s="447"/>
    </row>
    <row r="37" spans="1:13" ht="15" customHeight="1">
      <c r="A37" s="433">
        <v>23</v>
      </c>
      <c r="B37" s="16" t="s">
        <v>398</v>
      </c>
      <c r="C37" s="22">
        <v>2043050274.9958563</v>
      </c>
      <c r="D37" s="23">
        <v>2107671739.980185</v>
      </c>
      <c r="E37" s="23" t="s">
        <v>456</v>
      </c>
      <c r="F37" s="23" t="s">
        <v>456</v>
      </c>
      <c r="G37" s="24" t="s">
        <v>456</v>
      </c>
      <c r="I37" s="447"/>
      <c r="J37" s="447"/>
      <c r="K37" s="447"/>
      <c r="L37" s="447"/>
      <c r="M37" s="447"/>
    </row>
    <row r="38" spans="1:13" ht="15.75" thickBot="1">
      <c r="A38" s="435">
        <v>24</v>
      </c>
      <c r="B38" s="268" t="s">
        <v>387</v>
      </c>
      <c r="C38" s="445">
        <v>1.0456428123562083</v>
      </c>
      <c r="D38" s="446">
        <v>1.1271901002667222</v>
      </c>
      <c r="E38" s="25" t="s">
        <v>456</v>
      </c>
      <c r="F38" s="25" t="s">
        <v>456</v>
      </c>
      <c r="G38" s="26" t="s">
        <v>456</v>
      </c>
      <c r="I38" s="447"/>
      <c r="J38" s="447"/>
      <c r="K38" s="447"/>
      <c r="L38" s="447"/>
      <c r="M38" s="447"/>
    </row>
    <row r="39" spans="1:13">
      <c r="A39" s="27"/>
    </row>
    <row r="40" spans="1:13" ht="38.25">
      <c r="B40" s="349" t="s">
        <v>407</v>
      </c>
    </row>
    <row r="41" spans="1:13" ht="51">
      <c r="B41" s="349" t="s">
        <v>405</v>
      </c>
    </row>
    <row r="43" spans="1:13">
      <c r="B43" s="3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4" width="13.42578125" style="4" bestFit="1" customWidth="1"/>
    <col min="5" max="5" width="14.42578125" style="4" bestFit="1" customWidth="1"/>
    <col min="6" max="8" width="13.42578125" style="4" bestFit="1" customWidth="1"/>
    <col min="9" max="16384" width="9.140625" style="5"/>
  </cols>
  <sheetData>
    <row r="1" spans="1:22">
      <c r="A1" s="2" t="s">
        <v>35</v>
      </c>
      <c r="B1" s="436" t="s">
        <v>452</v>
      </c>
    </row>
    <row r="2" spans="1:22">
      <c r="A2" s="2" t="s">
        <v>36</v>
      </c>
      <c r="B2" s="436">
        <v>43190</v>
      </c>
    </row>
    <row r="3" spans="1:22">
      <c r="A3" s="2"/>
    </row>
    <row r="4" spans="1:22" ht="15" thickBot="1">
      <c r="A4" s="28" t="s">
        <v>37</v>
      </c>
      <c r="B4" s="29" t="s">
        <v>38</v>
      </c>
      <c r="C4" s="28"/>
      <c r="D4" s="30"/>
      <c r="E4" s="30"/>
      <c r="F4" s="31"/>
      <c r="G4" s="31"/>
      <c r="H4" s="32" t="s">
        <v>78</v>
      </c>
    </row>
    <row r="5" spans="1:22">
      <c r="A5" s="33"/>
      <c r="B5" s="34"/>
      <c r="C5" s="483" t="s">
        <v>73</v>
      </c>
      <c r="D5" s="484"/>
      <c r="E5" s="485"/>
      <c r="F5" s="483" t="s">
        <v>77</v>
      </c>
      <c r="G5" s="484"/>
      <c r="H5" s="486"/>
    </row>
    <row r="6" spans="1:22">
      <c r="A6" s="35" t="s">
        <v>11</v>
      </c>
      <c r="B6" s="36" t="s">
        <v>39</v>
      </c>
      <c r="C6" s="37" t="s">
        <v>74</v>
      </c>
      <c r="D6" s="37" t="s">
        <v>75</v>
      </c>
      <c r="E6" s="37" t="s">
        <v>76</v>
      </c>
      <c r="F6" s="37" t="s">
        <v>74</v>
      </c>
      <c r="G6" s="37" t="s">
        <v>75</v>
      </c>
      <c r="H6" s="38" t="s">
        <v>76</v>
      </c>
    </row>
    <row r="7" spans="1:22">
      <c r="A7" s="35">
        <v>1</v>
      </c>
      <c r="B7" s="39" t="s">
        <v>40</v>
      </c>
      <c r="C7" s="40">
        <v>214777977.74000001</v>
      </c>
      <c r="D7" s="40">
        <v>220547100.9822</v>
      </c>
      <c r="E7" s="41">
        <f>C7+D7</f>
        <v>435325078.72220004</v>
      </c>
      <c r="F7" s="42">
        <v>155182112.62</v>
      </c>
      <c r="G7" s="43">
        <v>153631871.35280001</v>
      </c>
      <c r="H7" s="44">
        <f>F7+G7</f>
        <v>308813983.97280002</v>
      </c>
      <c r="Q7" s="447"/>
      <c r="R7" s="447"/>
      <c r="S7" s="447"/>
      <c r="T7" s="447"/>
      <c r="U7" s="447"/>
      <c r="V7" s="447"/>
    </row>
    <row r="8" spans="1:22">
      <c r="A8" s="35">
        <v>2</v>
      </c>
      <c r="B8" s="39" t="s">
        <v>41</v>
      </c>
      <c r="C8" s="40">
        <v>168581947.11000001</v>
      </c>
      <c r="D8" s="40">
        <v>1182445765.5787001</v>
      </c>
      <c r="E8" s="41">
        <f t="shared" ref="E8:E19" si="0">C8+D8</f>
        <v>1351027712.6887002</v>
      </c>
      <c r="F8" s="42">
        <v>60710094.799999997</v>
      </c>
      <c r="G8" s="43">
        <v>867334557.7608</v>
      </c>
      <c r="H8" s="44">
        <f t="shared" ref="H8:H40" si="1">F8+G8</f>
        <v>928044652.56079996</v>
      </c>
      <c r="Q8" s="447"/>
      <c r="R8" s="447"/>
      <c r="S8" s="447"/>
      <c r="T8" s="447"/>
      <c r="U8" s="447"/>
      <c r="V8" s="447"/>
    </row>
    <row r="9" spans="1:22">
      <c r="A9" s="35">
        <v>3</v>
      </c>
      <c r="B9" s="39" t="s">
        <v>42</v>
      </c>
      <c r="C9" s="40">
        <v>579780.57999999996</v>
      </c>
      <c r="D9" s="40">
        <v>422794981.1049</v>
      </c>
      <c r="E9" s="41">
        <f t="shared" si="0"/>
        <v>423374761.68489999</v>
      </c>
      <c r="F9" s="42">
        <v>35642964.57</v>
      </c>
      <c r="G9" s="43">
        <v>414588336.19379997</v>
      </c>
      <c r="H9" s="44">
        <f t="shared" si="1"/>
        <v>450231300.76379997</v>
      </c>
      <c r="Q9" s="447"/>
      <c r="R9" s="447"/>
      <c r="S9" s="447"/>
      <c r="T9" s="447"/>
      <c r="U9" s="447"/>
      <c r="V9" s="447"/>
    </row>
    <row r="10" spans="1:22">
      <c r="A10" s="35">
        <v>4</v>
      </c>
      <c r="B10" s="39" t="s">
        <v>43</v>
      </c>
      <c r="C10" s="40">
        <v>0</v>
      </c>
      <c r="D10" s="40">
        <v>0</v>
      </c>
      <c r="E10" s="41">
        <f t="shared" si="0"/>
        <v>0</v>
      </c>
      <c r="F10" s="42">
        <v>0</v>
      </c>
      <c r="G10" s="43">
        <v>0</v>
      </c>
      <c r="H10" s="44">
        <f t="shared" si="1"/>
        <v>0</v>
      </c>
      <c r="Q10" s="447"/>
      <c r="R10" s="447"/>
      <c r="S10" s="447"/>
      <c r="T10" s="447"/>
      <c r="U10" s="447"/>
      <c r="V10" s="447"/>
    </row>
    <row r="11" spans="1:22">
      <c r="A11" s="35">
        <v>5</v>
      </c>
      <c r="B11" s="39" t="s">
        <v>44</v>
      </c>
      <c r="C11" s="40">
        <v>983121808.92710006</v>
      </c>
      <c r="D11" s="40">
        <v>3979044.0244463999</v>
      </c>
      <c r="E11" s="41">
        <f t="shared" si="0"/>
        <v>987100852.95154643</v>
      </c>
      <c r="F11" s="42">
        <v>671303601.99239993</v>
      </c>
      <c r="G11" s="43">
        <v>1135946.9309999999</v>
      </c>
      <c r="H11" s="44">
        <f t="shared" si="1"/>
        <v>672439548.92339993</v>
      </c>
      <c r="Q11" s="447"/>
      <c r="R11" s="447"/>
      <c r="S11" s="447"/>
      <c r="T11" s="447"/>
      <c r="U11" s="447"/>
      <c r="V11" s="447"/>
    </row>
    <row r="12" spans="1:22">
      <c r="A12" s="35">
        <v>6.1</v>
      </c>
      <c r="B12" s="45" t="s">
        <v>45</v>
      </c>
      <c r="C12" s="40">
        <v>3541499381.77</v>
      </c>
      <c r="D12" s="40">
        <v>4852467869.6994991</v>
      </c>
      <c r="E12" s="41">
        <f t="shared" si="0"/>
        <v>8393967251.4694996</v>
      </c>
      <c r="F12" s="42">
        <v>2155345346.73</v>
      </c>
      <c r="G12" s="43">
        <v>3561677274.3171997</v>
      </c>
      <c r="H12" s="44">
        <f t="shared" si="1"/>
        <v>5717022621.0471992</v>
      </c>
      <c r="Q12" s="447"/>
      <c r="R12" s="447"/>
      <c r="S12" s="447"/>
      <c r="T12" s="447"/>
      <c r="U12" s="447"/>
      <c r="V12" s="447"/>
    </row>
    <row r="13" spans="1:22">
      <c r="A13" s="35">
        <v>6.2</v>
      </c>
      <c r="B13" s="45" t="s">
        <v>46</v>
      </c>
      <c r="C13" s="40">
        <v>-149987111.57229999</v>
      </c>
      <c r="D13" s="40">
        <v>-203452866.23769999</v>
      </c>
      <c r="E13" s="41">
        <f t="shared" si="0"/>
        <v>-353439977.80999994</v>
      </c>
      <c r="F13" s="42">
        <v>-113183959.9012</v>
      </c>
      <c r="G13" s="43">
        <v>-164257201.05130002</v>
      </c>
      <c r="H13" s="44">
        <f t="shared" si="1"/>
        <v>-277441160.95249999</v>
      </c>
      <c r="Q13" s="447"/>
      <c r="R13" s="447"/>
      <c r="S13" s="447"/>
      <c r="T13" s="447"/>
      <c r="U13" s="447"/>
      <c r="V13" s="447"/>
    </row>
    <row r="14" spans="1:22">
      <c r="A14" s="35">
        <v>6</v>
      </c>
      <c r="B14" s="39" t="s">
        <v>47</v>
      </c>
      <c r="C14" s="41">
        <f>C12+C13</f>
        <v>3391512270.1977</v>
      </c>
      <c r="D14" s="41">
        <f t="shared" ref="D14:H14" si="2">D12+D13</f>
        <v>4649015003.4617996</v>
      </c>
      <c r="E14" s="41">
        <f t="shared" si="2"/>
        <v>8040527273.6595001</v>
      </c>
      <c r="F14" s="41">
        <f t="shared" si="2"/>
        <v>2042161386.8288</v>
      </c>
      <c r="G14" s="41">
        <f t="shared" si="2"/>
        <v>3397420073.2658997</v>
      </c>
      <c r="H14" s="41">
        <f t="shared" si="2"/>
        <v>5439581460.0946989</v>
      </c>
      <c r="Q14" s="447"/>
      <c r="R14" s="447"/>
      <c r="S14" s="447"/>
      <c r="T14" s="447"/>
      <c r="U14" s="447"/>
      <c r="V14" s="447"/>
    </row>
    <row r="15" spans="1:22">
      <c r="A15" s="35">
        <v>7</v>
      </c>
      <c r="B15" s="39" t="s">
        <v>48</v>
      </c>
      <c r="C15" s="40">
        <v>51141875.240000002</v>
      </c>
      <c r="D15" s="40">
        <v>31363718.274999995</v>
      </c>
      <c r="E15" s="41">
        <f t="shared" si="0"/>
        <v>82505593.515000001</v>
      </c>
      <c r="F15" s="42">
        <v>41814376.670000002</v>
      </c>
      <c r="G15" s="43">
        <v>25198580.946100004</v>
      </c>
      <c r="H15" s="44">
        <f t="shared" si="1"/>
        <v>67012957.616100006</v>
      </c>
      <c r="Q15" s="447"/>
      <c r="R15" s="447"/>
      <c r="S15" s="447"/>
      <c r="T15" s="447"/>
      <c r="U15" s="447"/>
      <c r="V15" s="447"/>
    </row>
    <row r="16" spans="1:22">
      <c r="A16" s="35">
        <v>8</v>
      </c>
      <c r="B16" s="39" t="s">
        <v>207</v>
      </c>
      <c r="C16" s="40">
        <v>58058415.019999996</v>
      </c>
      <c r="D16" s="40">
        <v>0</v>
      </c>
      <c r="E16" s="41">
        <f t="shared" si="0"/>
        <v>58058415.019999996</v>
      </c>
      <c r="F16" s="42">
        <v>47034119.210000001</v>
      </c>
      <c r="G16" s="43">
        <v>0</v>
      </c>
      <c r="H16" s="44">
        <f t="shared" si="1"/>
        <v>47034119.210000001</v>
      </c>
      <c r="Q16" s="447"/>
      <c r="R16" s="447"/>
      <c r="S16" s="447"/>
      <c r="T16" s="447"/>
      <c r="U16" s="447"/>
      <c r="V16" s="447"/>
    </row>
    <row r="17" spans="1:22">
      <c r="A17" s="35">
        <v>9</v>
      </c>
      <c r="B17" s="39" t="s">
        <v>49</v>
      </c>
      <c r="C17" s="40">
        <v>32941233.279999997</v>
      </c>
      <c r="D17" s="40">
        <v>9657600</v>
      </c>
      <c r="E17" s="41">
        <f t="shared" si="0"/>
        <v>42598833.280000001</v>
      </c>
      <c r="F17" s="42">
        <v>375587958.04000002</v>
      </c>
      <c r="G17" s="43">
        <v>4890400</v>
      </c>
      <c r="H17" s="44">
        <f t="shared" si="1"/>
        <v>380478358.04000002</v>
      </c>
      <c r="Q17" s="447"/>
      <c r="R17" s="447"/>
      <c r="S17" s="447"/>
      <c r="T17" s="447"/>
      <c r="U17" s="447"/>
      <c r="V17" s="447"/>
    </row>
    <row r="18" spans="1:22">
      <c r="A18" s="35">
        <v>10</v>
      </c>
      <c r="B18" s="39" t="s">
        <v>50</v>
      </c>
      <c r="C18" s="40">
        <v>485211965.25999999</v>
      </c>
      <c r="D18" s="40">
        <v>0</v>
      </c>
      <c r="E18" s="41">
        <f t="shared" si="0"/>
        <v>485211965.25999999</v>
      </c>
      <c r="F18" s="42">
        <v>338487885.98000002</v>
      </c>
      <c r="G18" s="43">
        <v>0</v>
      </c>
      <c r="H18" s="44">
        <f t="shared" si="1"/>
        <v>338487885.98000002</v>
      </c>
      <c r="Q18" s="447"/>
      <c r="R18" s="447"/>
      <c r="S18" s="447"/>
      <c r="T18" s="447"/>
      <c r="U18" s="447"/>
      <c r="V18" s="447"/>
    </row>
    <row r="19" spans="1:22">
      <c r="A19" s="35">
        <v>11</v>
      </c>
      <c r="B19" s="39" t="s">
        <v>51</v>
      </c>
      <c r="C19" s="40">
        <v>107643793.7264</v>
      </c>
      <c r="D19" s="40">
        <v>85221028.57249999</v>
      </c>
      <c r="E19" s="41">
        <f t="shared" si="0"/>
        <v>192864822.29890001</v>
      </c>
      <c r="F19" s="42">
        <v>117303834.87199999</v>
      </c>
      <c r="G19" s="43">
        <v>150315346.05489999</v>
      </c>
      <c r="H19" s="44">
        <f t="shared" si="1"/>
        <v>267619180.92689997</v>
      </c>
      <c r="Q19" s="447"/>
      <c r="R19" s="447"/>
      <c r="S19" s="447"/>
      <c r="T19" s="447"/>
      <c r="U19" s="447"/>
      <c r="V19" s="447"/>
    </row>
    <row r="20" spans="1:22">
      <c r="A20" s="35">
        <v>12</v>
      </c>
      <c r="B20" s="47" t="s">
        <v>52</v>
      </c>
      <c r="C20" s="41">
        <f>SUM(C7:C11)+SUM(C14:C19)</f>
        <v>5493571067.0811996</v>
      </c>
      <c r="D20" s="41">
        <f>SUM(D7:D11)+SUM(D14:D19)</f>
        <v>6605024241.9995461</v>
      </c>
      <c r="E20" s="41">
        <f>C20+D20</f>
        <v>12098595309.080746</v>
      </c>
      <c r="F20" s="41">
        <f>SUM(F7:F11)+SUM(F14:F19)</f>
        <v>3885228335.5832005</v>
      </c>
      <c r="G20" s="41">
        <f>SUM(G7:G11)+SUM(G14:G19)</f>
        <v>5014515112.5053005</v>
      </c>
      <c r="H20" s="44">
        <f t="shared" si="1"/>
        <v>8899743448.088501</v>
      </c>
      <c r="Q20" s="447"/>
      <c r="R20" s="447"/>
      <c r="S20" s="447"/>
      <c r="T20" s="447"/>
      <c r="U20" s="447"/>
      <c r="V20" s="447"/>
    </row>
    <row r="21" spans="1:22">
      <c r="A21" s="35"/>
      <c r="B21" s="36" t="s">
        <v>53</v>
      </c>
      <c r="C21" s="48"/>
      <c r="D21" s="48"/>
      <c r="E21" s="48"/>
      <c r="F21" s="49"/>
      <c r="G21" s="50"/>
      <c r="H21" s="51"/>
      <c r="Q21" s="447"/>
      <c r="R21" s="447"/>
      <c r="S21" s="447"/>
      <c r="T21" s="447"/>
      <c r="U21" s="447"/>
      <c r="V21" s="447"/>
    </row>
    <row r="22" spans="1:22">
      <c r="A22" s="35">
        <v>13</v>
      </c>
      <c r="B22" s="39" t="s">
        <v>54</v>
      </c>
      <c r="C22" s="40">
        <v>67873439.799999997</v>
      </c>
      <c r="D22" s="40">
        <v>45343952.6866</v>
      </c>
      <c r="E22" s="41">
        <f>C22+D22</f>
        <v>113217392.4866</v>
      </c>
      <c r="F22" s="42">
        <v>79552929.640000001</v>
      </c>
      <c r="G22" s="43">
        <v>144639561.4853</v>
      </c>
      <c r="H22" s="44">
        <f t="shared" si="1"/>
        <v>224192491.12529999</v>
      </c>
      <c r="Q22" s="447"/>
      <c r="R22" s="447"/>
      <c r="S22" s="447"/>
      <c r="T22" s="447"/>
      <c r="U22" s="447"/>
      <c r="V22" s="447"/>
    </row>
    <row r="23" spans="1:22">
      <c r="A23" s="35">
        <v>14</v>
      </c>
      <c r="B23" s="39" t="s">
        <v>55</v>
      </c>
      <c r="C23" s="40">
        <v>945092454.36999857</v>
      </c>
      <c r="D23" s="40">
        <v>1288340791.4830997</v>
      </c>
      <c r="E23" s="41">
        <f t="shared" ref="E23:E40" si="3">C23+D23</f>
        <v>2233433245.8530984</v>
      </c>
      <c r="F23" s="42">
        <v>836969872.38</v>
      </c>
      <c r="G23" s="43">
        <v>1019768995.4502001</v>
      </c>
      <c r="H23" s="44">
        <f t="shared" si="1"/>
        <v>1856738867.8302002</v>
      </c>
      <c r="Q23" s="447"/>
      <c r="R23" s="447"/>
      <c r="S23" s="447"/>
      <c r="T23" s="447"/>
      <c r="U23" s="447"/>
      <c r="V23" s="447"/>
    </row>
    <row r="24" spans="1:22">
      <c r="A24" s="35">
        <v>15</v>
      </c>
      <c r="B24" s="39" t="s">
        <v>56</v>
      </c>
      <c r="C24" s="40">
        <v>934840585.83000004</v>
      </c>
      <c r="D24" s="40">
        <v>1589317442.6406999</v>
      </c>
      <c r="E24" s="41">
        <f t="shared" si="3"/>
        <v>2524158028.4706998</v>
      </c>
      <c r="F24" s="42">
        <v>328370586.54000002</v>
      </c>
      <c r="G24" s="43">
        <v>1135281258.608</v>
      </c>
      <c r="H24" s="44">
        <f t="shared" si="1"/>
        <v>1463651845.148</v>
      </c>
      <c r="Q24" s="447"/>
      <c r="R24" s="447"/>
      <c r="S24" s="447"/>
      <c r="T24" s="447"/>
      <c r="U24" s="447"/>
      <c r="V24" s="447"/>
    </row>
    <row r="25" spans="1:22">
      <c r="A25" s="35">
        <v>16</v>
      </c>
      <c r="B25" s="39" t="s">
        <v>57</v>
      </c>
      <c r="C25" s="40">
        <v>713545802.91000009</v>
      </c>
      <c r="D25" s="40">
        <v>2158657006.9819999</v>
      </c>
      <c r="E25" s="41">
        <f t="shared" si="3"/>
        <v>2872202809.8920002</v>
      </c>
      <c r="F25" s="42">
        <v>242030899.48000002</v>
      </c>
      <c r="G25" s="43">
        <v>1811283342.1977</v>
      </c>
      <c r="H25" s="44">
        <f t="shared" si="1"/>
        <v>2053314241.6777</v>
      </c>
      <c r="Q25" s="447"/>
      <c r="R25" s="447"/>
      <c r="S25" s="447"/>
      <c r="T25" s="447"/>
      <c r="U25" s="447"/>
      <c r="V25" s="447"/>
    </row>
    <row r="26" spans="1:22">
      <c r="A26" s="35">
        <v>17</v>
      </c>
      <c r="B26" s="39" t="s">
        <v>58</v>
      </c>
      <c r="C26" s="48">
        <v>0</v>
      </c>
      <c r="D26" s="48">
        <v>0</v>
      </c>
      <c r="E26" s="41">
        <f t="shared" si="3"/>
        <v>0</v>
      </c>
      <c r="F26" s="49">
        <v>0</v>
      </c>
      <c r="G26" s="50">
        <v>0</v>
      </c>
      <c r="H26" s="44">
        <f t="shared" si="1"/>
        <v>0</v>
      </c>
      <c r="Q26" s="447"/>
      <c r="R26" s="447"/>
      <c r="S26" s="447"/>
      <c r="T26" s="447"/>
      <c r="U26" s="447"/>
      <c r="V26" s="447"/>
    </row>
    <row r="27" spans="1:22">
      <c r="A27" s="35">
        <v>18</v>
      </c>
      <c r="B27" s="39" t="s">
        <v>59</v>
      </c>
      <c r="C27" s="40">
        <v>898039700</v>
      </c>
      <c r="D27" s="40">
        <v>1116036146.7200003</v>
      </c>
      <c r="E27" s="41">
        <f t="shared" si="3"/>
        <v>2014075846.7200003</v>
      </c>
      <c r="F27" s="42">
        <v>636818455.39999998</v>
      </c>
      <c r="G27" s="43">
        <v>514027647.00999999</v>
      </c>
      <c r="H27" s="44">
        <f t="shared" si="1"/>
        <v>1150846102.4099998</v>
      </c>
      <c r="Q27" s="447"/>
      <c r="R27" s="447"/>
      <c r="S27" s="447"/>
      <c r="T27" s="447"/>
      <c r="U27" s="447"/>
      <c r="V27" s="447"/>
    </row>
    <row r="28" spans="1:22">
      <c r="A28" s="35">
        <v>19</v>
      </c>
      <c r="B28" s="39" t="s">
        <v>60</v>
      </c>
      <c r="C28" s="40">
        <v>15941412.34</v>
      </c>
      <c r="D28" s="40">
        <v>36025356.487100005</v>
      </c>
      <c r="E28" s="41">
        <f t="shared" si="3"/>
        <v>51966768.827100009</v>
      </c>
      <c r="F28" s="42">
        <v>7643669.4400000004</v>
      </c>
      <c r="G28" s="43">
        <v>31170366.232699998</v>
      </c>
      <c r="H28" s="44">
        <f t="shared" si="1"/>
        <v>38814035.672699995</v>
      </c>
      <c r="Q28" s="447"/>
      <c r="R28" s="447"/>
      <c r="S28" s="447"/>
      <c r="T28" s="447"/>
      <c r="U28" s="447"/>
      <c r="V28" s="447"/>
    </row>
    <row r="29" spans="1:22">
      <c r="A29" s="35">
        <v>20</v>
      </c>
      <c r="B29" s="39" t="s">
        <v>61</v>
      </c>
      <c r="C29" s="40">
        <v>103002850.31480001</v>
      </c>
      <c r="D29" s="40">
        <v>82900475.739099994</v>
      </c>
      <c r="E29" s="41">
        <f t="shared" si="3"/>
        <v>185903326.0539</v>
      </c>
      <c r="F29" s="42">
        <v>74087208.455200002</v>
      </c>
      <c r="G29" s="43">
        <v>179380759.9921</v>
      </c>
      <c r="H29" s="44">
        <f t="shared" si="1"/>
        <v>253467968.44730002</v>
      </c>
      <c r="Q29" s="447"/>
      <c r="R29" s="447"/>
      <c r="S29" s="447"/>
      <c r="T29" s="447"/>
      <c r="U29" s="447"/>
      <c r="V29" s="447"/>
    </row>
    <row r="30" spans="1:22">
      <c r="A30" s="35">
        <v>21</v>
      </c>
      <c r="B30" s="39" t="s">
        <v>62</v>
      </c>
      <c r="C30" s="40">
        <v>12562250</v>
      </c>
      <c r="D30" s="40">
        <v>425472800</v>
      </c>
      <c r="E30" s="41">
        <f t="shared" si="3"/>
        <v>438035050</v>
      </c>
      <c r="F30" s="42">
        <v>12562250</v>
      </c>
      <c r="G30" s="43">
        <v>366014600</v>
      </c>
      <c r="H30" s="44">
        <f t="shared" si="1"/>
        <v>378576850</v>
      </c>
      <c r="Q30" s="447"/>
      <c r="R30" s="447"/>
      <c r="S30" s="447"/>
      <c r="T30" s="447"/>
      <c r="U30" s="447"/>
      <c r="V30" s="447"/>
    </row>
    <row r="31" spans="1:22">
      <c r="A31" s="35">
        <v>22</v>
      </c>
      <c r="B31" s="47" t="s">
        <v>63</v>
      </c>
      <c r="C31" s="41">
        <f>SUM(C22:C30)</f>
        <v>3690898495.5647988</v>
      </c>
      <c r="D31" s="41">
        <f>SUM(D22:D30)</f>
        <v>6742093972.7385998</v>
      </c>
      <c r="E31" s="41">
        <f>C31+D31</f>
        <v>10432992468.303398</v>
      </c>
      <c r="F31" s="41">
        <f>SUM(F22:F30)</f>
        <v>2218035871.3352003</v>
      </c>
      <c r="G31" s="41">
        <f>SUM(G22:G30)</f>
        <v>5201566530.9759998</v>
      </c>
      <c r="H31" s="44">
        <f t="shared" si="1"/>
        <v>7419602402.3112001</v>
      </c>
      <c r="Q31" s="447"/>
      <c r="R31" s="447"/>
      <c r="S31" s="447"/>
      <c r="T31" s="447"/>
      <c r="U31" s="447"/>
      <c r="V31" s="447"/>
    </row>
    <row r="32" spans="1:22">
      <c r="A32" s="35"/>
      <c r="B32" s="36" t="s">
        <v>64</v>
      </c>
      <c r="C32" s="48"/>
      <c r="D32" s="48"/>
      <c r="E32" s="40"/>
      <c r="F32" s="49"/>
      <c r="G32" s="50"/>
      <c r="H32" s="51"/>
      <c r="Q32" s="447"/>
      <c r="R32" s="447"/>
      <c r="S32" s="447"/>
      <c r="T32" s="447"/>
      <c r="U32" s="447"/>
      <c r="V32" s="447"/>
    </row>
    <row r="33" spans="1:22">
      <c r="A33" s="35">
        <v>23</v>
      </c>
      <c r="B33" s="39" t="s">
        <v>65</v>
      </c>
      <c r="C33" s="40">
        <v>21015907.600000001</v>
      </c>
      <c r="D33" s="48">
        <v>0</v>
      </c>
      <c r="E33" s="41">
        <f t="shared" si="3"/>
        <v>21015907.600000001</v>
      </c>
      <c r="F33" s="42">
        <v>21015907.600000001</v>
      </c>
      <c r="G33" s="50">
        <v>0</v>
      </c>
      <c r="H33" s="44">
        <f t="shared" si="1"/>
        <v>21015907.600000001</v>
      </c>
      <c r="Q33" s="447"/>
      <c r="R33" s="447"/>
      <c r="S33" s="447"/>
      <c r="T33" s="447"/>
      <c r="U33" s="447"/>
      <c r="V33" s="447"/>
    </row>
    <row r="34" spans="1:22">
      <c r="A34" s="35">
        <v>24</v>
      </c>
      <c r="B34" s="39" t="s">
        <v>66</v>
      </c>
      <c r="C34" s="40">
        <v>0</v>
      </c>
      <c r="D34" s="48">
        <v>0</v>
      </c>
      <c r="E34" s="41">
        <f t="shared" si="3"/>
        <v>0</v>
      </c>
      <c r="F34" s="42">
        <v>0</v>
      </c>
      <c r="G34" s="50">
        <v>0</v>
      </c>
      <c r="H34" s="44">
        <f t="shared" si="1"/>
        <v>0</v>
      </c>
      <c r="Q34" s="447"/>
      <c r="R34" s="447"/>
      <c r="S34" s="447"/>
      <c r="T34" s="447"/>
      <c r="U34" s="447"/>
      <c r="V34" s="447"/>
    </row>
    <row r="35" spans="1:22">
      <c r="A35" s="35">
        <v>25</v>
      </c>
      <c r="B35" s="46" t="s">
        <v>67</v>
      </c>
      <c r="C35" s="40">
        <v>0</v>
      </c>
      <c r="D35" s="48">
        <v>0</v>
      </c>
      <c r="E35" s="41">
        <f t="shared" si="3"/>
        <v>0</v>
      </c>
      <c r="F35" s="42">
        <v>0</v>
      </c>
      <c r="G35" s="50">
        <v>0</v>
      </c>
      <c r="H35" s="44">
        <f t="shared" si="1"/>
        <v>0</v>
      </c>
      <c r="Q35" s="447"/>
      <c r="R35" s="447"/>
      <c r="S35" s="447"/>
      <c r="T35" s="447"/>
      <c r="U35" s="447"/>
      <c r="V35" s="447"/>
    </row>
    <row r="36" spans="1:22">
      <c r="A36" s="35">
        <v>26</v>
      </c>
      <c r="B36" s="39" t="s">
        <v>68</v>
      </c>
      <c r="C36" s="40">
        <v>529770683.32999998</v>
      </c>
      <c r="D36" s="48">
        <v>0</v>
      </c>
      <c r="E36" s="41">
        <f t="shared" si="3"/>
        <v>529770683.32999998</v>
      </c>
      <c r="F36" s="42">
        <v>552222257.72000003</v>
      </c>
      <c r="G36" s="50">
        <v>0</v>
      </c>
      <c r="H36" s="44">
        <f t="shared" si="1"/>
        <v>552222257.72000003</v>
      </c>
      <c r="Q36" s="447"/>
      <c r="R36" s="447"/>
      <c r="S36" s="447"/>
      <c r="T36" s="447"/>
      <c r="U36" s="447"/>
      <c r="V36" s="447"/>
    </row>
    <row r="37" spans="1:22">
      <c r="A37" s="35">
        <v>27</v>
      </c>
      <c r="B37" s="39" t="s">
        <v>69</v>
      </c>
      <c r="C37" s="40">
        <v>0</v>
      </c>
      <c r="D37" s="48">
        <v>0</v>
      </c>
      <c r="E37" s="41">
        <f t="shared" si="3"/>
        <v>0</v>
      </c>
      <c r="F37" s="42">
        <v>0</v>
      </c>
      <c r="G37" s="50">
        <v>0</v>
      </c>
      <c r="H37" s="44">
        <f t="shared" si="1"/>
        <v>0</v>
      </c>
      <c r="Q37" s="447"/>
      <c r="R37" s="447"/>
      <c r="S37" s="447"/>
      <c r="T37" s="447"/>
      <c r="U37" s="447"/>
      <c r="V37" s="447"/>
    </row>
    <row r="38" spans="1:22">
      <c r="A38" s="35">
        <v>28</v>
      </c>
      <c r="B38" s="39" t="s">
        <v>70</v>
      </c>
      <c r="C38" s="40">
        <v>1044775409.3218</v>
      </c>
      <c r="D38" s="48">
        <v>0</v>
      </c>
      <c r="E38" s="41">
        <f t="shared" si="3"/>
        <v>1044775409.3218</v>
      </c>
      <c r="F38" s="42">
        <v>836862035.08230007</v>
      </c>
      <c r="G38" s="50">
        <v>0</v>
      </c>
      <c r="H38" s="44">
        <f t="shared" si="1"/>
        <v>836862035.08230007</v>
      </c>
      <c r="Q38" s="447"/>
      <c r="R38" s="447"/>
      <c r="S38" s="447"/>
      <c r="T38" s="447"/>
      <c r="U38" s="447"/>
      <c r="V38" s="447"/>
    </row>
    <row r="39" spans="1:22">
      <c r="A39" s="35">
        <v>29</v>
      </c>
      <c r="B39" s="39" t="s">
        <v>71</v>
      </c>
      <c r="C39" s="40">
        <v>70040845.019999996</v>
      </c>
      <c r="D39" s="48">
        <v>0</v>
      </c>
      <c r="E39" s="41">
        <f t="shared" si="3"/>
        <v>70040845.019999996</v>
      </c>
      <c r="F39" s="42">
        <v>70040845.019999996</v>
      </c>
      <c r="G39" s="50">
        <v>0</v>
      </c>
      <c r="H39" s="44">
        <f t="shared" si="1"/>
        <v>70040845.019999996</v>
      </c>
      <c r="Q39" s="447"/>
      <c r="R39" s="447"/>
      <c r="S39" s="447"/>
      <c r="T39" s="447"/>
      <c r="U39" s="447"/>
      <c r="V39" s="447"/>
    </row>
    <row r="40" spans="1:22">
      <c r="A40" s="35">
        <v>30</v>
      </c>
      <c r="B40" s="317" t="s">
        <v>275</v>
      </c>
      <c r="C40" s="40">
        <v>1665602845.2718</v>
      </c>
      <c r="D40" s="48">
        <v>0</v>
      </c>
      <c r="E40" s="41">
        <f t="shared" si="3"/>
        <v>1665602845.2718</v>
      </c>
      <c r="F40" s="42">
        <v>1480141045.4223001</v>
      </c>
      <c r="G40" s="50">
        <v>0</v>
      </c>
      <c r="H40" s="44">
        <f t="shared" si="1"/>
        <v>1480141045.4223001</v>
      </c>
      <c r="Q40" s="447"/>
      <c r="R40" s="447"/>
      <c r="S40" s="447"/>
      <c r="T40" s="447"/>
      <c r="U40" s="447"/>
      <c r="V40" s="447"/>
    </row>
    <row r="41" spans="1:22" ht="15" thickBot="1">
      <c r="A41" s="52">
        <v>31</v>
      </c>
      <c r="B41" s="53" t="s">
        <v>72</v>
      </c>
      <c r="C41" s="54">
        <f>C31+C40</f>
        <v>5356501340.8365993</v>
      </c>
      <c r="D41" s="54">
        <f>D31+D40</f>
        <v>6742093972.7385998</v>
      </c>
      <c r="E41" s="54">
        <f>C41+D41</f>
        <v>12098595313.575199</v>
      </c>
      <c r="F41" s="54">
        <f>F31+F40</f>
        <v>3698176916.7575006</v>
      </c>
      <c r="G41" s="54">
        <f>G31+G40</f>
        <v>5201566530.9759998</v>
      </c>
      <c r="H41" s="55">
        <f>F41+G41</f>
        <v>8899743447.7335014</v>
      </c>
      <c r="Q41" s="447"/>
      <c r="R41" s="447"/>
      <c r="S41" s="447"/>
      <c r="T41" s="447"/>
      <c r="U41" s="447"/>
      <c r="V41" s="447"/>
    </row>
    <row r="43" spans="1:22">
      <c r="B43" s="56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5" width="10.7109375" style="4" bestFit="1" customWidth="1"/>
    <col min="16" max="16384" width="9.140625" style="4"/>
  </cols>
  <sheetData>
    <row r="1" spans="1:15">
      <c r="A1" s="2" t="s">
        <v>35</v>
      </c>
      <c r="B1" s="436" t="s">
        <v>452</v>
      </c>
      <c r="C1" s="3"/>
    </row>
    <row r="2" spans="1:15">
      <c r="A2" s="2" t="s">
        <v>36</v>
      </c>
      <c r="B2" s="436">
        <v>43190</v>
      </c>
      <c r="C2" s="6"/>
      <c r="D2" s="7"/>
      <c r="E2" s="7"/>
      <c r="F2" s="7"/>
      <c r="G2" s="7"/>
      <c r="H2" s="7"/>
    </row>
    <row r="3" spans="1:15">
      <c r="A3" s="2"/>
      <c r="B3" s="3"/>
      <c r="C3" s="6"/>
      <c r="D3" s="7"/>
      <c r="E3" s="7"/>
      <c r="F3" s="7"/>
      <c r="G3" s="7"/>
      <c r="H3" s="7"/>
    </row>
    <row r="4" spans="1:15" ht="13.5" thickBot="1">
      <c r="A4" s="58" t="s">
        <v>202</v>
      </c>
      <c r="B4" s="269" t="s">
        <v>27</v>
      </c>
      <c r="C4" s="28"/>
      <c r="D4" s="30"/>
      <c r="E4" s="30"/>
      <c r="F4" s="31"/>
      <c r="G4" s="31"/>
      <c r="H4" s="59" t="s">
        <v>78</v>
      </c>
    </row>
    <row r="5" spans="1:15">
      <c r="A5" s="60" t="s">
        <v>11</v>
      </c>
      <c r="B5" s="61"/>
      <c r="C5" s="483" t="s">
        <v>73</v>
      </c>
      <c r="D5" s="484"/>
      <c r="E5" s="485"/>
      <c r="F5" s="483" t="s">
        <v>77</v>
      </c>
      <c r="G5" s="484"/>
      <c r="H5" s="486"/>
    </row>
    <row r="6" spans="1:15">
      <c r="A6" s="62" t="s">
        <v>11</v>
      </c>
      <c r="B6" s="63"/>
      <c r="C6" s="64" t="s">
        <v>74</v>
      </c>
      <c r="D6" s="64" t="s">
        <v>75</v>
      </c>
      <c r="E6" s="64" t="s">
        <v>76</v>
      </c>
      <c r="F6" s="64" t="s">
        <v>74</v>
      </c>
      <c r="G6" s="64" t="s">
        <v>75</v>
      </c>
      <c r="H6" s="65" t="s">
        <v>76</v>
      </c>
    </row>
    <row r="7" spans="1:15">
      <c r="A7" s="66"/>
      <c r="B7" s="269" t="s">
        <v>201</v>
      </c>
      <c r="C7" s="67"/>
      <c r="D7" s="67"/>
      <c r="E7" s="67"/>
      <c r="F7" s="67"/>
      <c r="G7" s="67"/>
      <c r="H7" s="68"/>
    </row>
    <row r="8" spans="1:15">
      <c r="A8" s="66">
        <v>1</v>
      </c>
      <c r="B8" s="69" t="s">
        <v>200</v>
      </c>
      <c r="C8" s="67">
        <v>2169210.16</v>
      </c>
      <c r="D8" s="67">
        <v>2588501.38</v>
      </c>
      <c r="E8" s="70">
        <f t="shared" ref="E8:E22" si="0">C8+D8</f>
        <v>4757711.54</v>
      </c>
      <c r="F8" s="67">
        <v>1348419.13</v>
      </c>
      <c r="G8" s="67">
        <v>693328.23</v>
      </c>
      <c r="H8" s="71">
        <f t="shared" ref="H8:H22" si="1">F8+G8</f>
        <v>2041747.3599999999</v>
      </c>
      <c r="J8" s="448"/>
      <c r="K8" s="448"/>
      <c r="L8" s="448"/>
      <c r="M8" s="448"/>
      <c r="N8" s="448"/>
      <c r="O8" s="448"/>
    </row>
    <row r="9" spans="1:15">
      <c r="A9" s="66">
        <v>2</v>
      </c>
      <c r="B9" s="69" t="s">
        <v>199</v>
      </c>
      <c r="C9" s="72">
        <f>C10+C11+C12+C13+C14+C15+C16+C17+C18</f>
        <v>125613796.82999998</v>
      </c>
      <c r="D9" s="72">
        <f>D10+D11+D12+D13+D14+D15+D16+D17+D18</f>
        <v>99913137.829999998</v>
      </c>
      <c r="E9" s="70">
        <f t="shared" si="0"/>
        <v>225526934.65999997</v>
      </c>
      <c r="F9" s="72">
        <f>F10+F11+F12+F13+F14+F15+F16+F17+F18</f>
        <v>73252192.459999993</v>
      </c>
      <c r="G9" s="72">
        <f>G10+G11+G12+G13+G14+G15+G16+G17+G18</f>
        <v>81609171.976300001</v>
      </c>
      <c r="H9" s="71">
        <f t="shared" si="1"/>
        <v>154861364.43629998</v>
      </c>
      <c r="J9" s="448"/>
      <c r="K9" s="448"/>
      <c r="L9" s="448"/>
      <c r="M9" s="448"/>
      <c r="N9" s="448"/>
      <c r="O9" s="448"/>
    </row>
    <row r="10" spans="1:15">
      <c r="A10" s="66">
        <v>2.1</v>
      </c>
      <c r="B10" s="73" t="s">
        <v>198</v>
      </c>
      <c r="C10" s="67">
        <v>0</v>
      </c>
      <c r="D10" s="67">
        <v>0</v>
      </c>
      <c r="E10" s="70">
        <f t="shared" si="0"/>
        <v>0</v>
      </c>
      <c r="F10" s="67">
        <v>3458.18</v>
      </c>
      <c r="G10" s="67">
        <v>535854.03</v>
      </c>
      <c r="H10" s="71">
        <f t="shared" si="1"/>
        <v>539312.21000000008</v>
      </c>
      <c r="J10" s="448"/>
      <c r="K10" s="448"/>
      <c r="L10" s="448"/>
      <c r="M10" s="448"/>
      <c r="N10" s="448"/>
      <c r="O10" s="448"/>
    </row>
    <row r="11" spans="1:15">
      <c r="A11" s="66">
        <v>2.2000000000000002</v>
      </c>
      <c r="B11" s="73" t="s">
        <v>197</v>
      </c>
      <c r="C11" s="67">
        <v>14903881.979999997</v>
      </c>
      <c r="D11" s="67">
        <v>21500568.609999999</v>
      </c>
      <c r="E11" s="70">
        <f t="shared" si="0"/>
        <v>36404450.589999996</v>
      </c>
      <c r="F11" s="67">
        <v>10260047.32</v>
      </c>
      <c r="G11" s="67">
        <v>20154062.536300004</v>
      </c>
      <c r="H11" s="71">
        <f t="shared" si="1"/>
        <v>30414109.856300004</v>
      </c>
      <c r="J11" s="448"/>
      <c r="K11" s="448"/>
      <c r="L11" s="448"/>
      <c r="M11" s="448"/>
      <c r="N11" s="448"/>
      <c r="O11" s="448"/>
    </row>
    <row r="12" spans="1:15">
      <c r="A12" s="66">
        <v>2.2999999999999998</v>
      </c>
      <c r="B12" s="73" t="s">
        <v>196</v>
      </c>
      <c r="C12" s="67">
        <v>2443224.0100000002</v>
      </c>
      <c r="D12" s="67">
        <v>9374308.9399999995</v>
      </c>
      <c r="E12" s="70">
        <f t="shared" si="0"/>
        <v>11817532.949999999</v>
      </c>
      <c r="F12" s="67">
        <v>1839744.04</v>
      </c>
      <c r="G12" s="67">
        <v>7336137.6799999997</v>
      </c>
      <c r="H12" s="71">
        <f t="shared" si="1"/>
        <v>9175881.7199999988</v>
      </c>
      <c r="J12" s="448"/>
      <c r="K12" s="448"/>
      <c r="L12" s="448"/>
      <c r="M12" s="448"/>
      <c r="N12" s="448"/>
      <c r="O12" s="448"/>
    </row>
    <row r="13" spans="1:15">
      <c r="A13" s="66">
        <v>2.4</v>
      </c>
      <c r="B13" s="73" t="s">
        <v>195</v>
      </c>
      <c r="C13" s="67">
        <v>2244266.5</v>
      </c>
      <c r="D13" s="67">
        <v>2668411.17</v>
      </c>
      <c r="E13" s="70">
        <f t="shared" si="0"/>
        <v>4912677.67</v>
      </c>
      <c r="F13" s="67">
        <v>251120.43</v>
      </c>
      <c r="G13" s="67">
        <v>3136090.57</v>
      </c>
      <c r="H13" s="71">
        <f t="shared" si="1"/>
        <v>3387211</v>
      </c>
      <c r="J13" s="448"/>
      <c r="K13" s="448"/>
      <c r="L13" s="448"/>
      <c r="M13" s="448"/>
      <c r="N13" s="448"/>
      <c r="O13" s="448"/>
    </row>
    <row r="14" spans="1:15">
      <c r="A14" s="66">
        <v>2.5</v>
      </c>
      <c r="B14" s="73" t="s">
        <v>194</v>
      </c>
      <c r="C14" s="67">
        <v>2561879.2000000002</v>
      </c>
      <c r="D14" s="67">
        <v>4287894.26</v>
      </c>
      <c r="E14" s="70">
        <f t="shared" si="0"/>
        <v>6849773.46</v>
      </c>
      <c r="F14" s="67">
        <v>915897.78</v>
      </c>
      <c r="G14" s="67">
        <v>4007753.0599999996</v>
      </c>
      <c r="H14" s="71">
        <f t="shared" si="1"/>
        <v>4923650.84</v>
      </c>
      <c r="J14" s="448"/>
      <c r="K14" s="448"/>
      <c r="L14" s="448"/>
      <c r="M14" s="448"/>
      <c r="N14" s="448"/>
      <c r="O14" s="448"/>
    </row>
    <row r="15" spans="1:15">
      <c r="A15" s="66">
        <v>2.6</v>
      </c>
      <c r="B15" s="73" t="s">
        <v>193</v>
      </c>
      <c r="C15" s="67">
        <v>4259355.55</v>
      </c>
      <c r="D15" s="67">
        <v>6364642.8100000005</v>
      </c>
      <c r="E15" s="70">
        <f t="shared" si="0"/>
        <v>10623998.359999999</v>
      </c>
      <c r="F15" s="67">
        <v>1287340.8899999999</v>
      </c>
      <c r="G15" s="67">
        <v>4876395.13</v>
      </c>
      <c r="H15" s="71">
        <f t="shared" si="1"/>
        <v>6163736.0199999996</v>
      </c>
      <c r="J15" s="448"/>
      <c r="K15" s="448"/>
      <c r="L15" s="448"/>
      <c r="M15" s="448"/>
      <c r="N15" s="448"/>
      <c r="O15" s="448"/>
    </row>
    <row r="16" spans="1:15">
      <c r="A16" s="66">
        <v>2.7</v>
      </c>
      <c r="B16" s="73" t="s">
        <v>192</v>
      </c>
      <c r="C16" s="67">
        <v>2532584.7200000002</v>
      </c>
      <c r="D16" s="67">
        <v>3523592.64</v>
      </c>
      <c r="E16" s="70">
        <f t="shared" si="0"/>
        <v>6056177.3600000003</v>
      </c>
      <c r="F16" s="67">
        <v>1526594.4300000002</v>
      </c>
      <c r="G16" s="67">
        <v>1732690.86</v>
      </c>
      <c r="H16" s="71">
        <f t="shared" si="1"/>
        <v>3259285.29</v>
      </c>
      <c r="J16" s="448"/>
      <c r="K16" s="448"/>
      <c r="L16" s="448"/>
      <c r="M16" s="448"/>
      <c r="N16" s="448"/>
      <c r="O16" s="448"/>
    </row>
    <row r="17" spans="1:15">
      <c r="A17" s="66">
        <v>2.8</v>
      </c>
      <c r="B17" s="73" t="s">
        <v>191</v>
      </c>
      <c r="C17" s="67">
        <v>96123113.349999994</v>
      </c>
      <c r="D17" s="67">
        <v>44860032.890000001</v>
      </c>
      <c r="E17" s="70">
        <f t="shared" si="0"/>
        <v>140983146.24000001</v>
      </c>
      <c r="F17" s="67">
        <v>57037944.25</v>
      </c>
      <c r="G17" s="67">
        <v>35501960.899999999</v>
      </c>
      <c r="H17" s="71">
        <f t="shared" si="1"/>
        <v>92539905.150000006</v>
      </c>
      <c r="J17" s="448"/>
      <c r="K17" s="448"/>
      <c r="L17" s="448"/>
      <c r="M17" s="448"/>
      <c r="N17" s="448"/>
      <c r="O17" s="448"/>
    </row>
    <row r="18" spans="1:15">
      <c r="A18" s="66">
        <v>2.9</v>
      </c>
      <c r="B18" s="73" t="s">
        <v>190</v>
      </c>
      <c r="C18" s="67">
        <v>545491.52</v>
      </c>
      <c r="D18" s="67">
        <v>7333686.5099999998</v>
      </c>
      <c r="E18" s="70">
        <f t="shared" si="0"/>
        <v>7879178.0299999993</v>
      </c>
      <c r="F18" s="67">
        <v>130045.14000000001</v>
      </c>
      <c r="G18" s="67">
        <v>4328227.21</v>
      </c>
      <c r="H18" s="71">
        <f t="shared" si="1"/>
        <v>4458272.3499999996</v>
      </c>
      <c r="J18" s="448"/>
      <c r="K18" s="448"/>
      <c r="L18" s="448"/>
      <c r="M18" s="448"/>
      <c r="N18" s="448"/>
      <c r="O18" s="448"/>
    </row>
    <row r="19" spans="1:15">
      <c r="A19" s="66">
        <v>3</v>
      </c>
      <c r="B19" s="69" t="s">
        <v>189</v>
      </c>
      <c r="C19" s="67">
        <v>5218843.8</v>
      </c>
      <c r="D19" s="67">
        <v>930795.33</v>
      </c>
      <c r="E19" s="70">
        <f t="shared" si="0"/>
        <v>6149639.1299999999</v>
      </c>
      <c r="F19" s="67">
        <v>3493040.84</v>
      </c>
      <c r="G19" s="67">
        <v>1049785.92</v>
      </c>
      <c r="H19" s="71">
        <f t="shared" si="1"/>
        <v>4542826.76</v>
      </c>
      <c r="J19" s="448"/>
      <c r="K19" s="448"/>
      <c r="L19" s="448"/>
      <c r="M19" s="448"/>
      <c r="N19" s="448"/>
      <c r="O19" s="448"/>
    </row>
    <row r="20" spans="1:15">
      <c r="A20" s="66">
        <v>4</v>
      </c>
      <c r="B20" s="69" t="s">
        <v>188</v>
      </c>
      <c r="C20" s="67">
        <v>21658972.68</v>
      </c>
      <c r="D20" s="67">
        <v>263359.68</v>
      </c>
      <c r="E20" s="70">
        <f t="shared" si="0"/>
        <v>21922332.359999999</v>
      </c>
      <c r="F20" s="67">
        <v>13285787.560000001</v>
      </c>
      <c r="G20" s="67">
        <v>-1326</v>
      </c>
      <c r="H20" s="71">
        <f t="shared" si="1"/>
        <v>13284461.560000001</v>
      </c>
      <c r="J20" s="448"/>
      <c r="K20" s="448"/>
      <c r="L20" s="448"/>
      <c r="M20" s="448"/>
      <c r="N20" s="448"/>
      <c r="O20" s="448"/>
    </row>
    <row r="21" spans="1:15">
      <c r="A21" s="66">
        <v>5</v>
      </c>
      <c r="B21" s="69" t="s">
        <v>187</v>
      </c>
      <c r="C21" s="67">
        <v>0</v>
      </c>
      <c r="D21" s="67">
        <v>0</v>
      </c>
      <c r="E21" s="70">
        <f t="shared" si="0"/>
        <v>0</v>
      </c>
      <c r="F21" s="67">
        <v>0</v>
      </c>
      <c r="G21" s="67">
        <v>0</v>
      </c>
      <c r="H21" s="71">
        <f t="shared" si="1"/>
        <v>0</v>
      </c>
      <c r="J21" s="448"/>
      <c r="K21" s="448"/>
      <c r="L21" s="448"/>
      <c r="M21" s="448"/>
      <c r="N21" s="448"/>
      <c r="O21" s="448"/>
    </row>
    <row r="22" spans="1:15">
      <c r="A22" s="66">
        <v>6</v>
      </c>
      <c r="B22" s="74" t="s">
        <v>186</v>
      </c>
      <c r="C22" s="72">
        <f>C8+C9+C19+C20+C21</f>
        <v>154660823.46999997</v>
      </c>
      <c r="D22" s="72">
        <f>D8+D9+D19+D20+D21</f>
        <v>103695794.22</v>
      </c>
      <c r="E22" s="70">
        <f t="shared" si="0"/>
        <v>258356617.68999997</v>
      </c>
      <c r="F22" s="72">
        <f>F8+F9+F19+F20+F21</f>
        <v>91379439.989999995</v>
      </c>
      <c r="G22" s="72">
        <f>G8+G9+G19+G20+G21</f>
        <v>83350960.126300007</v>
      </c>
      <c r="H22" s="71">
        <f t="shared" si="1"/>
        <v>174730400.11629999</v>
      </c>
      <c r="J22" s="448"/>
      <c r="K22" s="448"/>
      <c r="L22" s="448"/>
      <c r="M22" s="448"/>
      <c r="N22" s="448"/>
      <c r="O22" s="448"/>
    </row>
    <row r="23" spans="1:15">
      <c r="A23" s="66"/>
      <c r="B23" s="269" t="s">
        <v>185</v>
      </c>
      <c r="C23" s="75"/>
      <c r="D23" s="75"/>
      <c r="E23" s="76"/>
      <c r="F23" s="75"/>
      <c r="G23" s="75"/>
      <c r="H23" s="77"/>
      <c r="J23" s="448"/>
      <c r="K23" s="448"/>
      <c r="L23" s="448"/>
      <c r="M23" s="448"/>
      <c r="N23" s="448"/>
      <c r="O23" s="448"/>
    </row>
    <row r="24" spans="1:15">
      <c r="A24" s="66">
        <v>7</v>
      </c>
      <c r="B24" s="69" t="s">
        <v>184</v>
      </c>
      <c r="C24" s="67">
        <v>22800273.73</v>
      </c>
      <c r="D24" s="67">
        <v>7669262.6299999999</v>
      </c>
      <c r="E24" s="70">
        <f t="shared" ref="E24:E31" si="2">C24+D24</f>
        <v>30469536.359999999</v>
      </c>
      <c r="F24" s="67">
        <v>13792843.42</v>
      </c>
      <c r="G24" s="67">
        <v>6353819.5499999998</v>
      </c>
      <c r="H24" s="71">
        <f t="shared" ref="H24:H31" si="3">F24+G24</f>
        <v>20146662.969999999</v>
      </c>
      <c r="J24" s="448"/>
      <c r="K24" s="448"/>
      <c r="L24" s="448"/>
      <c r="M24" s="448"/>
      <c r="N24" s="448"/>
      <c r="O24" s="448"/>
    </row>
    <row r="25" spans="1:15">
      <c r="A25" s="66">
        <v>8</v>
      </c>
      <c r="B25" s="69" t="s">
        <v>183</v>
      </c>
      <c r="C25" s="67">
        <v>13075303.030000001</v>
      </c>
      <c r="D25" s="67">
        <v>21611666.310000002</v>
      </c>
      <c r="E25" s="70">
        <f t="shared" si="2"/>
        <v>34686969.340000004</v>
      </c>
      <c r="F25" s="67">
        <v>5312854.2</v>
      </c>
      <c r="G25" s="67">
        <v>20990470.170000002</v>
      </c>
      <c r="H25" s="71">
        <f t="shared" si="3"/>
        <v>26303324.370000001</v>
      </c>
      <c r="J25" s="448"/>
      <c r="K25" s="448"/>
      <c r="L25" s="448"/>
      <c r="M25" s="448"/>
      <c r="N25" s="448"/>
      <c r="O25" s="448"/>
    </row>
    <row r="26" spans="1:15">
      <c r="A26" s="66">
        <v>9</v>
      </c>
      <c r="B26" s="69" t="s">
        <v>182</v>
      </c>
      <c r="C26" s="67">
        <v>1951444.28</v>
      </c>
      <c r="D26" s="67">
        <v>114147.54</v>
      </c>
      <c r="E26" s="70">
        <f t="shared" si="2"/>
        <v>2065591.82</v>
      </c>
      <c r="F26" s="67">
        <v>1137150.18</v>
      </c>
      <c r="G26" s="67">
        <v>340731.5</v>
      </c>
      <c r="H26" s="71">
        <f t="shared" si="3"/>
        <v>1477881.68</v>
      </c>
      <c r="J26" s="448"/>
      <c r="K26" s="448"/>
      <c r="L26" s="448"/>
      <c r="M26" s="448"/>
      <c r="N26" s="448"/>
      <c r="O26" s="448"/>
    </row>
    <row r="27" spans="1:15">
      <c r="A27" s="66">
        <v>10</v>
      </c>
      <c r="B27" s="69" t="s">
        <v>181</v>
      </c>
      <c r="C27" s="67">
        <v>0</v>
      </c>
      <c r="D27" s="67">
        <v>0</v>
      </c>
      <c r="E27" s="70">
        <f t="shared" si="2"/>
        <v>0</v>
      </c>
      <c r="F27" s="67">
        <v>0</v>
      </c>
      <c r="G27" s="67">
        <v>0</v>
      </c>
      <c r="H27" s="71">
        <f t="shared" si="3"/>
        <v>0</v>
      </c>
      <c r="J27" s="448"/>
      <c r="K27" s="448"/>
      <c r="L27" s="448"/>
      <c r="M27" s="448"/>
      <c r="N27" s="448"/>
      <c r="O27" s="448"/>
    </row>
    <row r="28" spans="1:15">
      <c r="A28" s="66">
        <v>11</v>
      </c>
      <c r="B28" s="69" t="s">
        <v>180</v>
      </c>
      <c r="C28" s="67">
        <v>21282390.649999999</v>
      </c>
      <c r="D28" s="67">
        <v>22574236.960000001</v>
      </c>
      <c r="E28" s="70">
        <f t="shared" si="2"/>
        <v>43856627.609999999</v>
      </c>
      <c r="F28" s="67">
        <v>11156994.26</v>
      </c>
      <c r="G28" s="67">
        <v>15815775.210000001</v>
      </c>
      <c r="H28" s="71">
        <f t="shared" si="3"/>
        <v>26972769.469999999</v>
      </c>
      <c r="J28" s="448"/>
      <c r="K28" s="448"/>
      <c r="L28" s="448"/>
      <c r="M28" s="448"/>
      <c r="N28" s="448"/>
      <c r="O28" s="448"/>
    </row>
    <row r="29" spans="1:15">
      <c r="A29" s="66">
        <v>12</v>
      </c>
      <c r="B29" s="69" t="s">
        <v>179</v>
      </c>
      <c r="C29" s="67">
        <v>242317.86</v>
      </c>
      <c r="D29" s="67">
        <v>8.6999999999999993</v>
      </c>
      <c r="E29" s="70">
        <f t="shared" si="2"/>
        <v>242326.56</v>
      </c>
      <c r="F29" s="67">
        <v>175379.18</v>
      </c>
      <c r="G29" s="67">
        <v>8.73</v>
      </c>
      <c r="H29" s="71">
        <f t="shared" si="3"/>
        <v>175387.91</v>
      </c>
      <c r="J29" s="448"/>
      <c r="K29" s="448"/>
      <c r="L29" s="448"/>
      <c r="M29" s="448"/>
      <c r="N29" s="448"/>
      <c r="O29" s="448"/>
    </row>
    <row r="30" spans="1:15">
      <c r="A30" s="66">
        <v>13</v>
      </c>
      <c r="B30" s="78" t="s">
        <v>178</v>
      </c>
      <c r="C30" s="72">
        <f>C24+C25+C26+C27+C28+C29</f>
        <v>59351729.550000004</v>
      </c>
      <c r="D30" s="72">
        <f>D24+D25+D26+D27+D28+D29</f>
        <v>51969322.140000001</v>
      </c>
      <c r="E30" s="70">
        <f t="shared" si="2"/>
        <v>111321051.69</v>
      </c>
      <c r="F30" s="72">
        <f>F24+F25+F26+F27+F28+F29</f>
        <v>31575221.240000002</v>
      </c>
      <c r="G30" s="72">
        <f>G24+G25+G26+G27+G28+G29</f>
        <v>43500805.160000004</v>
      </c>
      <c r="H30" s="71">
        <f t="shared" si="3"/>
        <v>75076026.400000006</v>
      </c>
      <c r="J30" s="448"/>
      <c r="K30" s="448"/>
      <c r="L30" s="448"/>
      <c r="M30" s="448"/>
      <c r="N30" s="448"/>
      <c r="O30" s="448"/>
    </row>
    <row r="31" spans="1:15">
      <c r="A31" s="66">
        <v>14</v>
      </c>
      <c r="B31" s="78" t="s">
        <v>177</v>
      </c>
      <c r="C31" s="72">
        <f>C22-C30</f>
        <v>95309093.919999957</v>
      </c>
      <c r="D31" s="72">
        <f>D22-D30</f>
        <v>51726472.079999998</v>
      </c>
      <c r="E31" s="70">
        <f t="shared" si="2"/>
        <v>147035565.99999994</v>
      </c>
      <c r="F31" s="72">
        <f>F22-F30</f>
        <v>59804218.749999993</v>
      </c>
      <c r="G31" s="72">
        <f>G22-G30</f>
        <v>39850154.966300003</v>
      </c>
      <c r="H31" s="71">
        <f t="shared" si="3"/>
        <v>99654373.716299996</v>
      </c>
      <c r="J31" s="448"/>
      <c r="K31" s="448"/>
      <c r="L31" s="448"/>
      <c r="M31" s="448"/>
      <c r="N31" s="448"/>
      <c r="O31" s="448"/>
    </row>
    <row r="32" spans="1:15">
      <c r="A32" s="66"/>
      <c r="B32" s="79"/>
      <c r="C32" s="79"/>
      <c r="D32" s="80"/>
      <c r="E32" s="76"/>
      <c r="F32" s="80"/>
      <c r="G32" s="80"/>
      <c r="H32" s="77"/>
      <c r="J32" s="448"/>
      <c r="K32" s="448"/>
      <c r="L32" s="448"/>
      <c r="M32" s="448"/>
      <c r="N32" s="448"/>
      <c r="O32" s="448"/>
    </row>
    <row r="33" spans="1:15">
      <c r="A33" s="66"/>
      <c r="B33" s="79" t="s">
        <v>176</v>
      </c>
      <c r="C33" s="75"/>
      <c r="D33" s="75"/>
      <c r="E33" s="76"/>
      <c r="F33" s="75"/>
      <c r="G33" s="75"/>
      <c r="H33" s="77"/>
      <c r="J33" s="448"/>
      <c r="K33" s="448"/>
      <c r="L33" s="448"/>
      <c r="M33" s="448"/>
      <c r="N33" s="448"/>
      <c r="O33" s="448"/>
    </row>
    <row r="34" spans="1:15">
      <c r="A34" s="66">
        <v>15</v>
      </c>
      <c r="B34" s="81" t="s">
        <v>175</v>
      </c>
      <c r="C34" s="82">
        <f>C35-C36</f>
        <v>46536513.349999994</v>
      </c>
      <c r="D34" s="82">
        <f t="shared" ref="D34:H34" si="4">D35-D36</f>
        <v>1432872.5518000014</v>
      </c>
      <c r="E34" s="82">
        <f t="shared" si="4"/>
        <v>47969385.901799999</v>
      </c>
      <c r="F34" s="82">
        <f t="shared" si="4"/>
        <v>24663852.620000001</v>
      </c>
      <c r="G34" s="82">
        <f t="shared" si="4"/>
        <v>2380437.9560000002</v>
      </c>
      <c r="H34" s="82">
        <f t="shared" si="4"/>
        <v>27044290.576000005</v>
      </c>
      <c r="J34" s="448"/>
      <c r="K34" s="448"/>
      <c r="L34" s="448"/>
      <c r="M34" s="448"/>
      <c r="N34" s="448"/>
      <c r="O34" s="448"/>
    </row>
    <row r="35" spans="1:15">
      <c r="A35" s="66">
        <v>15.1</v>
      </c>
      <c r="B35" s="73" t="s">
        <v>174</v>
      </c>
      <c r="C35" s="67">
        <v>55938667.549999997</v>
      </c>
      <c r="D35" s="67">
        <v>12531401.581800001</v>
      </c>
      <c r="E35" s="70">
        <f t="shared" ref="E35:E45" si="5">C35+D35</f>
        <v>68470069.131799996</v>
      </c>
      <c r="F35" s="67">
        <v>33165878.91</v>
      </c>
      <c r="G35" s="67">
        <v>13166557.245999999</v>
      </c>
      <c r="H35" s="70">
        <f t="shared" ref="H35:H45" si="6">F35+G35</f>
        <v>46332436.156000003</v>
      </c>
      <c r="J35" s="448"/>
      <c r="K35" s="448"/>
      <c r="L35" s="448"/>
      <c r="M35" s="448"/>
      <c r="N35" s="448"/>
      <c r="O35" s="448"/>
    </row>
    <row r="36" spans="1:15">
      <c r="A36" s="66">
        <v>15.2</v>
      </c>
      <c r="B36" s="73" t="s">
        <v>173</v>
      </c>
      <c r="C36" s="67">
        <v>9402154.1999999993</v>
      </c>
      <c r="D36" s="67">
        <v>11098529.029999999</v>
      </c>
      <c r="E36" s="70">
        <f t="shared" si="5"/>
        <v>20500683.229999997</v>
      </c>
      <c r="F36" s="67">
        <v>8502026.2899999991</v>
      </c>
      <c r="G36" s="67">
        <v>10786119.289999999</v>
      </c>
      <c r="H36" s="70">
        <f t="shared" si="6"/>
        <v>19288145.579999998</v>
      </c>
      <c r="J36" s="448"/>
      <c r="K36" s="448"/>
      <c r="L36" s="448"/>
      <c r="M36" s="448"/>
      <c r="N36" s="448"/>
      <c r="O36" s="448"/>
    </row>
    <row r="37" spans="1:15">
      <c r="A37" s="66">
        <v>16</v>
      </c>
      <c r="B37" s="69" t="s">
        <v>172</v>
      </c>
      <c r="C37" s="67">
        <v>0</v>
      </c>
      <c r="D37" s="67">
        <v>0</v>
      </c>
      <c r="E37" s="70">
        <f t="shared" si="5"/>
        <v>0</v>
      </c>
      <c r="F37" s="67">
        <v>0</v>
      </c>
      <c r="G37" s="67">
        <v>0</v>
      </c>
      <c r="H37" s="70">
        <f t="shared" si="6"/>
        <v>0</v>
      </c>
      <c r="J37" s="448"/>
      <c r="K37" s="448"/>
      <c r="L37" s="448"/>
      <c r="M37" s="448"/>
      <c r="N37" s="448"/>
      <c r="O37" s="448"/>
    </row>
    <row r="38" spans="1:15">
      <c r="A38" s="66">
        <v>17</v>
      </c>
      <c r="B38" s="69" t="s">
        <v>171</v>
      </c>
      <c r="C38" s="67">
        <v>0</v>
      </c>
      <c r="D38" s="67">
        <v>0</v>
      </c>
      <c r="E38" s="70">
        <f t="shared" si="5"/>
        <v>0</v>
      </c>
      <c r="F38" s="67">
        <v>0</v>
      </c>
      <c r="G38" s="67">
        <v>0</v>
      </c>
      <c r="H38" s="70">
        <f t="shared" si="6"/>
        <v>0</v>
      </c>
      <c r="J38" s="448"/>
      <c r="K38" s="448"/>
      <c r="L38" s="448"/>
      <c r="M38" s="448"/>
      <c r="N38" s="448"/>
      <c r="O38" s="448"/>
    </row>
    <row r="39" spans="1:15">
      <c r="A39" s="66">
        <v>18</v>
      </c>
      <c r="B39" s="69" t="s">
        <v>170</v>
      </c>
      <c r="C39" s="67">
        <v>-0.01</v>
      </c>
      <c r="D39" s="67">
        <v>0</v>
      </c>
      <c r="E39" s="70">
        <f t="shared" si="5"/>
        <v>-0.01</v>
      </c>
      <c r="F39" s="67">
        <v>0</v>
      </c>
      <c r="G39" s="67">
        <v>0</v>
      </c>
      <c r="H39" s="70">
        <f t="shared" si="6"/>
        <v>0</v>
      </c>
      <c r="J39" s="448"/>
      <c r="K39" s="448"/>
      <c r="L39" s="448"/>
      <c r="M39" s="448"/>
      <c r="N39" s="448"/>
      <c r="O39" s="448"/>
    </row>
    <row r="40" spans="1:15">
      <c r="A40" s="66">
        <v>19</v>
      </c>
      <c r="B40" s="69" t="s">
        <v>169</v>
      </c>
      <c r="C40" s="67">
        <v>28877549.449999999</v>
      </c>
      <c r="D40" s="67">
        <v>0</v>
      </c>
      <c r="E40" s="70">
        <f t="shared" si="5"/>
        <v>28877549.449999999</v>
      </c>
      <c r="F40" s="67">
        <v>21382068.379999999</v>
      </c>
      <c r="G40" s="67">
        <v>0</v>
      </c>
      <c r="H40" s="70">
        <f t="shared" si="6"/>
        <v>21382068.379999999</v>
      </c>
      <c r="J40" s="448"/>
      <c r="K40" s="448"/>
      <c r="L40" s="448"/>
      <c r="M40" s="448"/>
      <c r="N40" s="448"/>
      <c r="O40" s="448"/>
    </row>
    <row r="41" spans="1:15">
      <c r="A41" s="66">
        <v>20</v>
      </c>
      <c r="B41" s="69" t="s">
        <v>168</v>
      </c>
      <c r="C41" s="67">
        <v>-10073524.630000001</v>
      </c>
      <c r="D41" s="67">
        <v>0</v>
      </c>
      <c r="E41" s="70">
        <f t="shared" si="5"/>
        <v>-10073524.630000001</v>
      </c>
      <c r="F41" s="67">
        <v>-3855673.21</v>
      </c>
      <c r="G41" s="67">
        <v>0</v>
      </c>
      <c r="H41" s="70">
        <f t="shared" si="6"/>
        <v>-3855673.21</v>
      </c>
      <c r="J41" s="448"/>
      <c r="K41" s="448"/>
      <c r="L41" s="448"/>
      <c r="M41" s="448"/>
      <c r="N41" s="448"/>
      <c r="O41" s="448"/>
    </row>
    <row r="42" spans="1:15">
      <c r="A42" s="66">
        <v>21</v>
      </c>
      <c r="B42" s="69" t="s">
        <v>167</v>
      </c>
      <c r="C42" s="67">
        <v>791427.26</v>
      </c>
      <c r="D42" s="67">
        <v>0</v>
      </c>
      <c r="E42" s="70">
        <f t="shared" si="5"/>
        <v>791427.26</v>
      </c>
      <c r="F42" s="67">
        <v>-205154.98</v>
      </c>
      <c r="G42" s="67">
        <v>0</v>
      </c>
      <c r="H42" s="70">
        <f t="shared" si="6"/>
        <v>-205154.98</v>
      </c>
      <c r="J42" s="448"/>
      <c r="K42" s="448"/>
      <c r="L42" s="448"/>
      <c r="M42" s="448"/>
      <c r="N42" s="448"/>
      <c r="O42" s="448"/>
    </row>
    <row r="43" spans="1:15">
      <c r="A43" s="66">
        <v>22</v>
      </c>
      <c r="B43" s="69" t="s">
        <v>166</v>
      </c>
      <c r="C43" s="67">
        <v>1495481.92</v>
      </c>
      <c r="D43" s="67">
        <v>4022352.11</v>
      </c>
      <c r="E43" s="70">
        <f t="shared" si="5"/>
        <v>5517834.0299999993</v>
      </c>
      <c r="F43" s="67">
        <v>741597.67</v>
      </c>
      <c r="G43" s="67">
        <v>2793264.56</v>
      </c>
      <c r="H43" s="70">
        <f t="shared" si="6"/>
        <v>3534862.23</v>
      </c>
      <c r="J43" s="448"/>
      <c r="K43" s="448"/>
      <c r="L43" s="448"/>
      <c r="M43" s="448"/>
      <c r="N43" s="448"/>
      <c r="O43" s="448"/>
    </row>
    <row r="44" spans="1:15">
      <c r="A44" s="66">
        <v>23</v>
      </c>
      <c r="B44" s="69" t="s">
        <v>165</v>
      </c>
      <c r="C44" s="67">
        <v>4477800.42</v>
      </c>
      <c r="D44" s="67">
        <v>602776.96</v>
      </c>
      <c r="E44" s="70">
        <f t="shared" si="5"/>
        <v>5080577.38</v>
      </c>
      <c r="F44" s="67">
        <v>3284113.83</v>
      </c>
      <c r="G44" s="67">
        <v>1104872.51</v>
      </c>
      <c r="H44" s="70">
        <f t="shared" si="6"/>
        <v>4388986.34</v>
      </c>
      <c r="J44" s="448"/>
      <c r="K44" s="448"/>
      <c r="L44" s="448"/>
      <c r="M44" s="448"/>
      <c r="N44" s="448"/>
      <c r="O44" s="448"/>
    </row>
    <row r="45" spans="1:15">
      <c r="A45" s="66">
        <v>24</v>
      </c>
      <c r="B45" s="78" t="s">
        <v>281</v>
      </c>
      <c r="C45" s="72">
        <f>C34+C37+C38+C39+C40+C41+C42+C43+C44</f>
        <v>72105247.75999999</v>
      </c>
      <c r="D45" s="72">
        <f>D34+D37+D38+D39+D40+D41+D42+D43+D44</f>
        <v>6058001.6218000008</v>
      </c>
      <c r="E45" s="70">
        <f t="shared" si="5"/>
        <v>78163249.381799996</v>
      </c>
      <c r="F45" s="72">
        <f>F34+F37+F38+F39+F40+F41+F42+F43+F44</f>
        <v>46010804.310000002</v>
      </c>
      <c r="G45" s="72">
        <f>G34+G37+G38+G39+G40+G41+G42+G43+G44</f>
        <v>6278575.0260000005</v>
      </c>
      <c r="H45" s="70">
        <f t="shared" si="6"/>
        <v>52289379.336000003</v>
      </c>
      <c r="J45" s="448"/>
      <c r="K45" s="448"/>
      <c r="L45" s="448"/>
      <c r="M45" s="448"/>
      <c r="N45" s="448"/>
      <c r="O45" s="448"/>
    </row>
    <row r="46" spans="1:15">
      <c r="A46" s="66"/>
      <c r="B46" s="269" t="s">
        <v>164</v>
      </c>
      <c r="C46" s="75"/>
      <c r="D46" s="75"/>
      <c r="E46" s="76"/>
      <c r="F46" s="75"/>
      <c r="G46" s="75"/>
      <c r="H46" s="77"/>
      <c r="J46" s="448"/>
      <c r="K46" s="448"/>
      <c r="L46" s="448"/>
      <c r="M46" s="448"/>
      <c r="N46" s="448"/>
      <c r="O46" s="448"/>
    </row>
    <row r="47" spans="1:15">
      <c r="A47" s="66">
        <v>25</v>
      </c>
      <c r="B47" s="69" t="s">
        <v>163</v>
      </c>
      <c r="C47" s="67">
        <v>5914434.8399999999</v>
      </c>
      <c r="D47" s="67">
        <v>1071119.74</v>
      </c>
      <c r="E47" s="70">
        <f t="shared" ref="E47:E54" si="7">C47+D47</f>
        <v>6985554.5800000001</v>
      </c>
      <c r="F47" s="67">
        <v>3753278.3</v>
      </c>
      <c r="G47" s="67">
        <v>1428354.4</v>
      </c>
      <c r="H47" s="71">
        <f t="shared" ref="H47:H54" si="8">F47+G47</f>
        <v>5181632.6999999993</v>
      </c>
      <c r="J47" s="448"/>
      <c r="K47" s="448"/>
      <c r="L47" s="448"/>
      <c r="M47" s="448"/>
      <c r="N47" s="448"/>
      <c r="O47" s="448"/>
    </row>
    <row r="48" spans="1:15">
      <c r="A48" s="66">
        <v>26</v>
      </c>
      <c r="B48" s="69" t="s">
        <v>162</v>
      </c>
      <c r="C48" s="67">
        <v>4244643.57</v>
      </c>
      <c r="D48" s="67">
        <v>748433.61</v>
      </c>
      <c r="E48" s="70">
        <f t="shared" si="7"/>
        <v>4993077.1800000006</v>
      </c>
      <c r="F48" s="67">
        <v>3614353.33</v>
      </c>
      <c r="G48" s="67">
        <v>9318279.5800000001</v>
      </c>
      <c r="H48" s="71">
        <f t="shared" si="8"/>
        <v>12932632.91</v>
      </c>
      <c r="J48" s="448"/>
      <c r="K48" s="448"/>
      <c r="L48" s="448"/>
      <c r="M48" s="448"/>
      <c r="N48" s="448"/>
      <c r="O48" s="448"/>
    </row>
    <row r="49" spans="1:15">
      <c r="A49" s="66">
        <v>27</v>
      </c>
      <c r="B49" s="69" t="s">
        <v>161</v>
      </c>
      <c r="C49" s="67">
        <v>53011369.880000003</v>
      </c>
      <c r="D49" s="67">
        <v>0</v>
      </c>
      <c r="E49" s="70">
        <f t="shared" si="7"/>
        <v>53011369.880000003</v>
      </c>
      <c r="F49" s="67">
        <v>39782491.990000002</v>
      </c>
      <c r="G49" s="67">
        <v>0</v>
      </c>
      <c r="H49" s="71">
        <f t="shared" si="8"/>
        <v>39782491.990000002</v>
      </c>
      <c r="J49" s="448"/>
      <c r="K49" s="448"/>
      <c r="L49" s="448"/>
      <c r="M49" s="448"/>
      <c r="N49" s="448"/>
      <c r="O49" s="448"/>
    </row>
    <row r="50" spans="1:15">
      <c r="A50" s="66">
        <v>28</v>
      </c>
      <c r="B50" s="69" t="s">
        <v>160</v>
      </c>
      <c r="C50" s="67">
        <v>967221.39</v>
      </c>
      <c r="D50" s="67">
        <v>0</v>
      </c>
      <c r="E50" s="70">
        <f t="shared" si="7"/>
        <v>967221.39</v>
      </c>
      <c r="F50" s="67">
        <v>846549.28</v>
      </c>
      <c r="G50" s="67">
        <v>0</v>
      </c>
      <c r="H50" s="71">
        <f t="shared" si="8"/>
        <v>846549.28</v>
      </c>
      <c r="J50" s="448"/>
      <c r="K50" s="448"/>
      <c r="L50" s="448"/>
      <c r="M50" s="448"/>
      <c r="N50" s="448"/>
      <c r="O50" s="448"/>
    </row>
    <row r="51" spans="1:15">
      <c r="A51" s="66">
        <v>29</v>
      </c>
      <c r="B51" s="69" t="s">
        <v>159</v>
      </c>
      <c r="C51" s="67">
        <v>9041486.0700000003</v>
      </c>
      <c r="D51" s="67">
        <v>0</v>
      </c>
      <c r="E51" s="70">
        <f t="shared" si="7"/>
        <v>9041486.0700000003</v>
      </c>
      <c r="F51" s="67">
        <v>6404849.1900000004</v>
      </c>
      <c r="G51" s="67">
        <v>0</v>
      </c>
      <c r="H51" s="71">
        <f t="shared" si="8"/>
        <v>6404849.1900000004</v>
      </c>
      <c r="J51" s="448"/>
      <c r="K51" s="448"/>
      <c r="L51" s="448"/>
      <c r="M51" s="448"/>
      <c r="N51" s="448"/>
      <c r="O51" s="448"/>
    </row>
    <row r="52" spans="1:15">
      <c r="A52" s="66">
        <v>30</v>
      </c>
      <c r="B52" s="69" t="s">
        <v>158</v>
      </c>
      <c r="C52" s="67">
        <v>13961845</v>
      </c>
      <c r="D52" s="67">
        <v>41696.54</v>
      </c>
      <c r="E52" s="70">
        <f t="shared" si="7"/>
        <v>14003541.539999999</v>
      </c>
      <c r="F52" s="67">
        <v>7726818.8399999999</v>
      </c>
      <c r="G52" s="67">
        <v>136478.06</v>
      </c>
      <c r="H52" s="71">
        <f t="shared" si="8"/>
        <v>7863296.8999999994</v>
      </c>
      <c r="J52" s="448"/>
      <c r="K52" s="448"/>
      <c r="L52" s="448"/>
      <c r="M52" s="448"/>
      <c r="N52" s="448"/>
      <c r="O52" s="448"/>
    </row>
    <row r="53" spans="1:15">
      <c r="A53" s="66">
        <v>31</v>
      </c>
      <c r="B53" s="78" t="s">
        <v>282</v>
      </c>
      <c r="C53" s="72">
        <f>C47+C48+C49+C50+C51+C52</f>
        <v>87141000.75</v>
      </c>
      <c r="D53" s="72">
        <f>D47+D48+D49+D50+D51+D52</f>
        <v>1861249.8900000001</v>
      </c>
      <c r="E53" s="70">
        <f t="shared" si="7"/>
        <v>89002250.640000001</v>
      </c>
      <c r="F53" s="72">
        <f>F47+F48+F49+F50+F51+F52</f>
        <v>62128340.930000007</v>
      </c>
      <c r="G53" s="72">
        <f>G47+G48+G49+G50+G51+G52</f>
        <v>10883112.040000001</v>
      </c>
      <c r="H53" s="70">
        <f t="shared" si="8"/>
        <v>73011452.970000014</v>
      </c>
      <c r="J53" s="448"/>
      <c r="K53" s="448"/>
      <c r="L53" s="448"/>
      <c r="M53" s="448"/>
      <c r="N53" s="448"/>
      <c r="O53" s="448"/>
    </row>
    <row r="54" spans="1:15">
      <c r="A54" s="66">
        <v>32</v>
      </c>
      <c r="B54" s="78" t="s">
        <v>283</v>
      </c>
      <c r="C54" s="72">
        <f>C45-C53</f>
        <v>-15035752.99000001</v>
      </c>
      <c r="D54" s="72">
        <f>D45-D53</f>
        <v>4196751.7318000011</v>
      </c>
      <c r="E54" s="70">
        <f t="shared" si="7"/>
        <v>-10839001.258200008</v>
      </c>
      <c r="F54" s="72">
        <f>F45-F53</f>
        <v>-16117536.620000005</v>
      </c>
      <c r="G54" s="72">
        <f>G45-G53</f>
        <v>-4604537.0140000004</v>
      </c>
      <c r="H54" s="70">
        <f t="shared" si="8"/>
        <v>-20722073.634000003</v>
      </c>
      <c r="J54" s="448"/>
      <c r="K54" s="448"/>
      <c r="L54" s="448"/>
      <c r="M54" s="448"/>
      <c r="N54" s="448"/>
      <c r="O54" s="448"/>
    </row>
    <row r="55" spans="1:15">
      <c r="A55" s="66"/>
      <c r="B55" s="79"/>
      <c r="C55" s="80"/>
      <c r="D55" s="80"/>
      <c r="E55" s="76"/>
      <c r="F55" s="80"/>
      <c r="G55" s="80"/>
      <c r="H55" s="77"/>
      <c r="J55" s="448"/>
      <c r="K55" s="448"/>
      <c r="L55" s="448"/>
      <c r="M55" s="448"/>
      <c r="N55" s="448"/>
      <c r="O55" s="448"/>
    </row>
    <row r="56" spans="1:15">
      <c r="A56" s="66">
        <v>33</v>
      </c>
      <c r="B56" s="78" t="s">
        <v>157</v>
      </c>
      <c r="C56" s="72">
        <f>C31+C54</f>
        <v>80273340.929999948</v>
      </c>
      <c r="D56" s="72">
        <f>D31+D54</f>
        <v>55923223.811800003</v>
      </c>
      <c r="E56" s="70">
        <f>C56+D56</f>
        <v>136196564.74179995</v>
      </c>
      <c r="F56" s="72">
        <f>F31+F54</f>
        <v>43686682.129999988</v>
      </c>
      <c r="G56" s="72">
        <f>G31+G54</f>
        <v>35245617.952300005</v>
      </c>
      <c r="H56" s="71">
        <f>F56+G56</f>
        <v>78932300.082299992</v>
      </c>
      <c r="J56" s="448"/>
      <c r="K56" s="448"/>
      <c r="L56" s="448"/>
      <c r="M56" s="448"/>
      <c r="N56" s="448"/>
      <c r="O56" s="448"/>
    </row>
    <row r="57" spans="1:15">
      <c r="A57" s="66"/>
      <c r="B57" s="79"/>
      <c r="C57" s="80"/>
      <c r="D57" s="80"/>
      <c r="E57" s="76"/>
      <c r="F57" s="80"/>
      <c r="G57" s="80"/>
      <c r="H57" s="77"/>
      <c r="J57" s="448"/>
      <c r="K57" s="448"/>
      <c r="L57" s="448"/>
      <c r="M57" s="448"/>
      <c r="N57" s="448"/>
      <c r="O57" s="448"/>
    </row>
    <row r="58" spans="1:15">
      <c r="A58" s="66">
        <v>34</v>
      </c>
      <c r="B58" s="69" t="s">
        <v>156</v>
      </c>
      <c r="C58" s="67">
        <v>8728427.0199999996</v>
      </c>
      <c r="D58" s="67">
        <v>0</v>
      </c>
      <c r="E58" s="70">
        <f>C58+D58</f>
        <v>8728427.0199999996</v>
      </c>
      <c r="F58" s="67">
        <v>7749989.9800000004</v>
      </c>
      <c r="G58" s="67">
        <v>0</v>
      </c>
      <c r="H58" s="71">
        <f>F58+G58</f>
        <v>7749989.9800000004</v>
      </c>
      <c r="J58" s="448"/>
      <c r="K58" s="448"/>
      <c r="L58" s="448"/>
      <c r="M58" s="448"/>
      <c r="N58" s="448"/>
      <c r="O58" s="448"/>
    </row>
    <row r="59" spans="1:15" s="270" customFormat="1">
      <c r="A59" s="66">
        <v>35</v>
      </c>
      <c r="B59" s="69" t="s">
        <v>155</v>
      </c>
      <c r="C59" s="67">
        <v>-25882.240000000002</v>
      </c>
      <c r="D59" s="67">
        <v>0</v>
      </c>
      <c r="E59" s="70">
        <f>C59+D59</f>
        <v>-25882.240000000002</v>
      </c>
      <c r="F59" s="67">
        <v>0</v>
      </c>
      <c r="G59" s="67">
        <v>0</v>
      </c>
      <c r="H59" s="71">
        <f>F59+G59</f>
        <v>0</v>
      </c>
      <c r="J59" s="448"/>
      <c r="K59" s="448"/>
      <c r="L59" s="448"/>
      <c r="M59" s="448"/>
      <c r="N59" s="448"/>
      <c r="O59" s="448"/>
    </row>
    <row r="60" spans="1:15">
      <c r="A60" s="66">
        <v>36</v>
      </c>
      <c r="B60" s="69" t="s">
        <v>154</v>
      </c>
      <c r="C60" s="67">
        <v>4655364.5999999996</v>
      </c>
      <c r="D60" s="67">
        <v>0</v>
      </c>
      <c r="E60" s="70">
        <f>C60+D60</f>
        <v>4655364.5999999996</v>
      </c>
      <c r="F60" s="67">
        <v>2041787.78</v>
      </c>
      <c r="G60" s="67">
        <v>0</v>
      </c>
      <c r="H60" s="71">
        <f>F60+G60</f>
        <v>2041787.78</v>
      </c>
      <c r="J60" s="448"/>
      <c r="K60" s="448"/>
      <c r="L60" s="448"/>
      <c r="M60" s="448"/>
      <c r="N60" s="448"/>
      <c r="O60" s="448"/>
    </row>
    <row r="61" spans="1:15">
      <c r="A61" s="66">
        <v>37</v>
      </c>
      <c r="B61" s="78" t="s">
        <v>153</v>
      </c>
      <c r="C61" s="72">
        <f>C58+C59+C60</f>
        <v>13357909.379999999</v>
      </c>
      <c r="D61" s="72">
        <f>D58+D59+D60</f>
        <v>0</v>
      </c>
      <c r="E61" s="70">
        <f>C61+D61</f>
        <v>13357909.379999999</v>
      </c>
      <c r="F61" s="72">
        <f>F58+F59+F60</f>
        <v>9791777.7599999998</v>
      </c>
      <c r="G61" s="72">
        <f>G58+G59+G60</f>
        <v>0</v>
      </c>
      <c r="H61" s="71">
        <f>F61+G61</f>
        <v>9791777.7599999998</v>
      </c>
      <c r="J61" s="448"/>
      <c r="K61" s="448"/>
      <c r="L61" s="448"/>
      <c r="M61" s="448"/>
      <c r="N61" s="448"/>
      <c r="O61" s="448"/>
    </row>
    <row r="62" spans="1:15">
      <c r="A62" s="66"/>
      <c r="B62" s="83"/>
      <c r="C62" s="75"/>
      <c r="D62" s="75"/>
      <c r="E62" s="76"/>
      <c r="F62" s="75"/>
      <c r="G62" s="75"/>
      <c r="H62" s="77"/>
      <c r="J62" s="448"/>
      <c r="K62" s="448"/>
      <c r="L62" s="448"/>
      <c r="M62" s="448"/>
      <c r="N62" s="448"/>
      <c r="O62" s="448"/>
    </row>
    <row r="63" spans="1:15">
      <c r="A63" s="66">
        <v>38</v>
      </c>
      <c r="B63" s="84" t="s">
        <v>152</v>
      </c>
      <c r="C63" s="72">
        <f>C56-C61</f>
        <v>66915431.549999952</v>
      </c>
      <c r="D63" s="72">
        <f>D56-D61</f>
        <v>55923223.811800003</v>
      </c>
      <c r="E63" s="70">
        <f>C63+D63</f>
        <v>122838655.36179996</v>
      </c>
      <c r="F63" s="72">
        <f>F56-F61</f>
        <v>33894904.36999999</v>
      </c>
      <c r="G63" s="72">
        <f>G56-G61</f>
        <v>35245617.952300005</v>
      </c>
      <c r="H63" s="71">
        <f>F63+G63</f>
        <v>69140522.322299987</v>
      </c>
      <c r="J63" s="448"/>
      <c r="K63" s="448"/>
      <c r="L63" s="448"/>
      <c r="M63" s="448"/>
      <c r="N63" s="448"/>
      <c r="O63" s="448"/>
    </row>
    <row r="64" spans="1:15">
      <c r="A64" s="62">
        <v>39</v>
      </c>
      <c r="B64" s="69" t="s">
        <v>151</v>
      </c>
      <c r="C64" s="85">
        <v>15104418.390000001</v>
      </c>
      <c r="D64" s="85">
        <v>0</v>
      </c>
      <c r="E64" s="70">
        <f>C64+D64</f>
        <v>15104418.390000001</v>
      </c>
      <c r="F64" s="85">
        <v>2623392.27</v>
      </c>
      <c r="G64" s="85">
        <v>0</v>
      </c>
      <c r="H64" s="71">
        <f>F64+G64</f>
        <v>2623392.27</v>
      </c>
      <c r="J64" s="448"/>
      <c r="K64" s="448"/>
      <c r="L64" s="448"/>
      <c r="M64" s="448"/>
      <c r="N64" s="448"/>
      <c r="O64" s="448"/>
    </row>
    <row r="65" spans="1:15">
      <c r="A65" s="66">
        <v>40</v>
      </c>
      <c r="B65" s="78" t="s">
        <v>150</v>
      </c>
      <c r="C65" s="72">
        <f>C63-C64</f>
        <v>51811013.159999952</v>
      </c>
      <c r="D65" s="72">
        <f>D63-D64</f>
        <v>55923223.811800003</v>
      </c>
      <c r="E65" s="70">
        <f>C65+D65</f>
        <v>107734236.97179995</v>
      </c>
      <c r="F65" s="72">
        <f>F63-F64</f>
        <v>31271512.09999999</v>
      </c>
      <c r="G65" s="72">
        <f>G63-G64</f>
        <v>35245617.952300005</v>
      </c>
      <c r="H65" s="71">
        <f>F65+G65</f>
        <v>66517130.052299991</v>
      </c>
      <c r="J65" s="448"/>
      <c r="K65" s="448"/>
      <c r="L65" s="448"/>
      <c r="M65" s="448"/>
      <c r="N65" s="448"/>
      <c r="O65" s="448"/>
    </row>
    <row r="66" spans="1:15">
      <c r="A66" s="62">
        <v>41</v>
      </c>
      <c r="B66" s="69" t="s">
        <v>149</v>
      </c>
      <c r="C66" s="85">
        <v>0</v>
      </c>
      <c r="D66" s="85">
        <v>0</v>
      </c>
      <c r="E66" s="70">
        <f>C66+D66</f>
        <v>0</v>
      </c>
      <c r="F66" s="85">
        <v>59.02</v>
      </c>
      <c r="G66" s="85">
        <v>0</v>
      </c>
      <c r="H66" s="71">
        <f>F66+G66</f>
        <v>59.02</v>
      </c>
      <c r="J66" s="448"/>
      <c r="K66" s="448"/>
      <c r="L66" s="448"/>
      <c r="M66" s="448"/>
      <c r="N66" s="448"/>
      <c r="O66" s="448"/>
    </row>
    <row r="67" spans="1:15" ht="13.5" thickBot="1">
      <c r="A67" s="86">
        <v>42</v>
      </c>
      <c r="B67" s="87" t="s">
        <v>148</v>
      </c>
      <c r="C67" s="88">
        <f>C65+C66</f>
        <v>51811013.159999952</v>
      </c>
      <c r="D67" s="88">
        <f>D65+D66</f>
        <v>55923223.811800003</v>
      </c>
      <c r="E67" s="89">
        <f>C67+D67</f>
        <v>107734236.97179995</v>
      </c>
      <c r="F67" s="88">
        <f>F65+F66</f>
        <v>31271571.11999999</v>
      </c>
      <c r="G67" s="88">
        <f>G65+G66</f>
        <v>35245617.952300005</v>
      </c>
      <c r="H67" s="90">
        <f>F67+G67</f>
        <v>66517189.072299995</v>
      </c>
      <c r="J67" s="448"/>
      <c r="K67" s="448"/>
      <c r="L67" s="448"/>
      <c r="M67" s="448"/>
      <c r="N67" s="448"/>
      <c r="O67" s="448"/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Normal="100" workbookViewId="0">
      <selection activeCell="I1" sqref="I1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4.85546875" style="5" bestFit="1" customWidth="1"/>
    <col min="4" max="4" width="16" style="5" bestFit="1" customWidth="1"/>
    <col min="5" max="5" width="14.42578125" style="5" bestFit="1" customWidth="1"/>
    <col min="6" max="8" width="12.7109375" style="5" customWidth="1"/>
    <col min="9" max="16384" width="9.140625" style="5"/>
  </cols>
  <sheetData>
    <row r="1" spans="1:12">
      <c r="A1" s="2" t="s">
        <v>35</v>
      </c>
      <c r="B1" s="436" t="s">
        <v>452</v>
      </c>
    </row>
    <row r="2" spans="1:12">
      <c r="A2" s="2" t="s">
        <v>36</v>
      </c>
      <c r="B2" s="436">
        <v>43190</v>
      </c>
    </row>
    <row r="3" spans="1:12">
      <c r="A3" s="4"/>
    </row>
    <row r="4" spans="1:12" ht="15" thickBot="1">
      <c r="A4" s="4" t="s">
        <v>79</v>
      </c>
      <c r="B4" s="4"/>
      <c r="C4" s="246"/>
      <c r="D4" s="246"/>
      <c r="E4" s="246"/>
      <c r="F4" s="247"/>
      <c r="G4" s="247"/>
      <c r="H4" s="248" t="s">
        <v>78</v>
      </c>
    </row>
    <row r="5" spans="1:12">
      <c r="A5" s="487" t="s">
        <v>11</v>
      </c>
      <c r="B5" s="489" t="s">
        <v>348</v>
      </c>
      <c r="C5" s="483" t="s">
        <v>73</v>
      </c>
      <c r="D5" s="484"/>
      <c r="E5" s="485"/>
      <c r="F5" s="483" t="s">
        <v>77</v>
      </c>
      <c r="G5" s="484"/>
      <c r="H5" s="486"/>
    </row>
    <row r="6" spans="1:12">
      <c r="A6" s="488"/>
      <c r="B6" s="490"/>
      <c r="C6" s="37" t="s">
        <v>295</v>
      </c>
      <c r="D6" s="37" t="s">
        <v>125</v>
      </c>
      <c r="E6" s="37" t="s">
        <v>112</v>
      </c>
      <c r="F6" s="37" t="s">
        <v>295</v>
      </c>
      <c r="G6" s="37" t="s">
        <v>125</v>
      </c>
      <c r="H6" s="38" t="s">
        <v>112</v>
      </c>
    </row>
    <row r="7" spans="1:12" s="20" customFormat="1" ht="15.75">
      <c r="A7" s="249">
        <v>1</v>
      </c>
      <c r="B7" s="250" t="s">
        <v>382</v>
      </c>
      <c r="C7" s="449">
        <f>SUM(C8:C11)</f>
        <v>615217226.91000116</v>
      </c>
      <c r="D7" s="449">
        <f>SUM(D8:D11)</f>
        <v>1048400367.8893213</v>
      </c>
      <c r="E7" s="251">
        <f>C7+D7</f>
        <v>1663617594.7993226</v>
      </c>
      <c r="F7" s="43"/>
      <c r="G7" s="43"/>
      <c r="H7" s="44">
        <f t="shared" ref="H7:H53" si="0">F7+G7</f>
        <v>0</v>
      </c>
      <c r="J7" s="451"/>
      <c r="K7" s="451"/>
      <c r="L7" s="451"/>
    </row>
    <row r="8" spans="1:12" s="20" customFormat="1">
      <c r="A8" s="249">
        <v>1.1000000000000001</v>
      </c>
      <c r="B8" s="304" t="s">
        <v>313</v>
      </c>
      <c r="C8" s="43">
        <v>267152230.56</v>
      </c>
      <c r="D8" s="43">
        <v>527919633.48869997</v>
      </c>
      <c r="E8" s="251">
        <f t="shared" ref="E8:E53" si="1">C8+D8</f>
        <v>795071864.04869998</v>
      </c>
      <c r="F8" s="43"/>
      <c r="G8" s="43"/>
      <c r="H8" s="44">
        <f t="shared" si="0"/>
        <v>0</v>
      </c>
      <c r="J8" s="451"/>
      <c r="K8" s="451"/>
      <c r="L8" s="451"/>
    </row>
    <row r="9" spans="1:12" s="20" customFormat="1">
      <c r="A9" s="249">
        <v>1.2</v>
      </c>
      <c r="B9" s="304" t="s">
        <v>314</v>
      </c>
      <c r="C9" s="43">
        <v>0</v>
      </c>
      <c r="D9" s="43">
        <v>124568249.12466599</v>
      </c>
      <c r="E9" s="251">
        <f t="shared" si="1"/>
        <v>124568249.12466599</v>
      </c>
      <c r="F9" s="43"/>
      <c r="G9" s="43"/>
      <c r="H9" s="44">
        <f t="shared" si="0"/>
        <v>0</v>
      </c>
      <c r="J9" s="451"/>
      <c r="K9" s="451"/>
      <c r="L9" s="451"/>
    </row>
    <row r="10" spans="1:12" s="20" customFormat="1">
      <c r="A10" s="249">
        <v>1.3</v>
      </c>
      <c r="B10" s="304" t="s">
        <v>315</v>
      </c>
      <c r="C10" s="43">
        <v>348064996.35000116</v>
      </c>
      <c r="D10" s="43">
        <v>366089057.81285536</v>
      </c>
      <c r="E10" s="251">
        <f t="shared" si="1"/>
        <v>714154054.16285658</v>
      </c>
      <c r="F10" s="43"/>
      <c r="G10" s="43"/>
      <c r="H10" s="44">
        <f t="shared" si="0"/>
        <v>0</v>
      </c>
      <c r="J10" s="451"/>
      <c r="K10" s="451"/>
      <c r="L10" s="451"/>
    </row>
    <row r="11" spans="1:12" s="20" customFormat="1">
      <c r="A11" s="249">
        <v>1.4</v>
      </c>
      <c r="B11" s="304" t="s">
        <v>296</v>
      </c>
      <c r="C11" s="43">
        <v>0</v>
      </c>
      <c r="D11" s="43">
        <v>29823427.463100001</v>
      </c>
      <c r="E11" s="251">
        <f t="shared" si="1"/>
        <v>29823427.463100001</v>
      </c>
      <c r="F11" s="43"/>
      <c r="G11" s="43"/>
      <c r="H11" s="44">
        <f t="shared" si="0"/>
        <v>0</v>
      </c>
      <c r="J11" s="451"/>
      <c r="K11" s="451"/>
      <c r="L11" s="451"/>
    </row>
    <row r="12" spans="1:12" s="20" customFormat="1" ht="29.25" customHeight="1">
      <c r="A12" s="249">
        <v>2</v>
      </c>
      <c r="B12" s="253" t="s">
        <v>317</v>
      </c>
      <c r="C12" s="449">
        <v>0</v>
      </c>
      <c r="D12" s="449">
        <v>20145.75</v>
      </c>
      <c r="E12" s="251">
        <f t="shared" si="1"/>
        <v>20145.75</v>
      </c>
      <c r="F12" s="43"/>
      <c r="G12" s="43"/>
      <c r="H12" s="44">
        <f t="shared" si="0"/>
        <v>0</v>
      </c>
      <c r="J12" s="451"/>
      <c r="K12" s="451"/>
      <c r="L12" s="451"/>
    </row>
    <row r="13" spans="1:12" s="20" customFormat="1" ht="19.899999999999999" customHeight="1">
      <c r="A13" s="249">
        <v>3</v>
      </c>
      <c r="B13" s="253" t="s">
        <v>316</v>
      </c>
      <c r="C13" s="449">
        <f>SUM(C14:C15)</f>
        <v>252150519.50999999</v>
      </c>
      <c r="D13" s="449">
        <f>SUM(D14:D15)</f>
        <v>0</v>
      </c>
      <c r="E13" s="251">
        <f t="shared" si="1"/>
        <v>252150519.50999999</v>
      </c>
      <c r="F13" s="43"/>
      <c r="G13" s="43"/>
      <c r="H13" s="44">
        <f t="shared" si="0"/>
        <v>0</v>
      </c>
      <c r="J13" s="451"/>
      <c r="K13" s="451"/>
      <c r="L13" s="451"/>
    </row>
    <row r="14" spans="1:12" s="20" customFormat="1">
      <c r="A14" s="249">
        <v>3.1</v>
      </c>
      <c r="B14" s="305" t="s">
        <v>297</v>
      </c>
      <c r="C14" s="43">
        <v>252150519.50999999</v>
      </c>
      <c r="D14" s="43">
        <v>0</v>
      </c>
      <c r="E14" s="251">
        <f t="shared" si="1"/>
        <v>252150519.50999999</v>
      </c>
      <c r="F14" s="43"/>
      <c r="G14" s="43"/>
      <c r="H14" s="44">
        <f t="shared" si="0"/>
        <v>0</v>
      </c>
      <c r="J14" s="451"/>
      <c r="K14" s="451"/>
      <c r="L14" s="451"/>
    </row>
    <row r="15" spans="1:12" s="20" customFormat="1">
      <c r="A15" s="249">
        <v>3.2</v>
      </c>
      <c r="B15" s="305" t="s">
        <v>298</v>
      </c>
      <c r="C15" s="43">
        <v>0</v>
      </c>
      <c r="D15" s="43">
        <v>0</v>
      </c>
      <c r="E15" s="251">
        <f t="shared" si="1"/>
        <v>0</v>
      </c>
      <c r="F15" s="43"/>
      <c r="G15" s="43"/>
      <c r="H15" s="44">
        <f t="shared" si="0"/>
        <v>0</v>
      </c>
      <c r="J15" s="451"/>
      <c r="K15" s="451"/>
      <c r="L15" s="451"/>
    </row>
    <row r="16" spans="1:12" s="20" customFormat="1" ht="15.75">
      <c r="A16" s="249">
        <v>4</v>
      </c>
      <c r="B16" s="308" t="s">
        <v>327</v>
      </c>
      <c r="C16" s="449">
        <f>SUM(C17:C18)</f>
        <v>1607577451.1438498</v>
      </c>
      <c r="D16" s="449">
        <f>SUM(D17:D18)</f>
        <v>3688974618.609436</v>
      </c>
      <c r="E16" s="251">
        <f t="shared" si="1"/>
        <v>5296552069.7532864</v>
      </c>
      <c r="F16" s="43"/>
      <c r="G16" s="43"/>
      <c r="H16" s="44">
        <f t="shared" si="0"/>
        <v>0</v>
      </c>
      <c r="J16" s="451"/>
      <c r="K16" s="451"/>
      <c r="L16" s="451"/>
    </row>
    <row r="17" spans="1:12" s="20" customFormat="1" ht="15.75">
      <c r="A17" s="249">
        <v>4.0999999999999996</v>
      </c>
      <c r="B17" s="305" t="s">
        <v>318</v>
      </c>
      <c r="C17" s="450">
        <v>1521743984.28385</v>
      </c>
      <c r="D17" s="450">
        <v>3541586568.6568799</v>
      </c>
      <c r="E17" s="251">
        <f t="shared" si="1"/>
        <v>5063330552.9407301</v>
      </c>
      <c r="F17" s="43"/>
      <c r="G17" s="43"/>
      <c r="H17" s="44">
        <f t="shared" si="0"/>
        <v>0</v>
      </c>
      <c r="J17" s="451"/>
      <c r="K17" s="451"/>
      <c r="L17" s="451"/>
    </row>
    <row r="18" spans="1:12" s="20" customFormat="1" ht="15.75">
      <c r="A18" s="249">
        <v>4.2</v>
      </c>
      <c r="B18" s="305" t="s">
        <v>312</v>
      </c>
      <c r="C18" s="450">
        <v>85833466.859999999</v>
      </c>
      <c r="D18" s="450">
        <v>147388049.95255601</v>
      </c>
      <c r="E18" s="251">
        <f t="shared" si="1"/>
        <v>233221516.81255603</v>
      </c>
      <c r="F18" s="43"/>
      <c r="G18" s="43"/>
      <c r="H18" s="44">
        <f t="shared" si="0"/>
        <v>0</v>
      </c>
      <c r="J18" s="451"/>
      <c r="K18" s="451"/>
      <c r="L18" s="451"/>
    </row>
    <row r="19" spans="1:12" s="20" customFormat="1" ht="15.75">
      <c r="A19" s="249">
        <v>5</v>
      </c>
      <c r="B19" s="253" t="s">
        <v>326</v>
      </c>
      <c r="C19" s="449">
        <f>SUM(C20:C22,C28:C31)</f>
        <v>5091428249.5589705</v>
      </c>
      <c r="D19" s="449">
        <f>SUM(D20:D22,D28:D31)</f>
        <v>11385312461.317322</v>
      </c>
      <c r="E19" s="251">
        <f t="shared" si="1"/>
        <v>16476740710.876293</v>
      </c>
      <c r="F19" s="43"/>
      <c r="G19" s="43"/>
      <c r="H19" s="44">
        <f t="shared" si="0"/>
        <v>0</v>
      </c>
      <c r="J19" s="451"/>
      <c r="K19" s="451"/>
      <c r="L19" s="451"/>
    </row>
    <row r="20" spans="1:12" s="20" customFormat="1" ht="15.75">
      <c r="A20" s="249">
        <v>5.0999999999999996</v>
      </c>
      <c r="B20" s="306" t="s">
        <v>301</v>
      </c>
      <c r="C20" s="450">
        <v>86913045.175095007</v>
      </c>
      <c r="D20" s="450">
        <v>215288793.398826</v>
      </c>
      <c r="E20" s="251">
        <f t="shared" si="1"/>
        <v>302201838.57392102</v>
      </c>
      <c r="F20" s="43"/>
      <c r="G20" s="43"/>
      <c r="H20" s="44">
        <f t="shared" si="0"/>
        <v>0</v>
      </c>
      <c r="J20" s="451"/>
      <c r="K20" s="451"/>
      <c r="L20" s="451"/>
    </row>
    <row r="21" spans="1:12" s="20" customFormat="1" ht="15.75">
      <c r="A21" s="249">
        <v>5.2</v>
      </c>
      <c r="B21" s="306" t="s">
        <v>300</v>
      </c>
      <c r="C21" s="450">
        <v>198768416.894113</v>
      </c>
      <c r="D21" s="450">
        <v>128279967.36539</v>
      </c>
      <c r="E21" s="251">
        <f t="shared" si="1"/>
        <v>327048384.25950301</v>
      </c>
      <c r="F21" s="43"/>
      <c r="G21" s="43"/>
      <c r="H21" s="44">
        <f t="shared" si="0"/>
        <v>0</v>
      </c>
      <c r="J21" s="451"/>
      <c r="K21" s="451"/>
      <c r="L21" s="451"/>
    </row>
    <row r="22" spans="1:12" s="20" customFormat="1" ht="15.75">
      <c r="A22" s="249">
        <v>5.3</v>
      </c>
      <c r="B22" s="306" t="s">
        <v>299</v>
      </c>
      <c r="C22" s="449">
        <f>SUM(C23:C27)</f>
        <v>3604545625.7616453</v>
      </c>
      <c r="D22" s="449">
        <f>SUM(D23:D27)</f>
        <v>8909954718.8303394</v>
      </c>
      <c r="E22" s="251">
        <f t="shared" si="1"/>
        <v>12514500344.591984</v>
      </c>
      <c r="F22" s="43"/>
      <c r="G22" s="43"/>
      <c r="H22" s="44">
        <f t="shared" si="0"/>
        <v>0</v>
      </c>
      <c r="J22" s="451"/>
      <c r="K22" s="451"/>
      <c r="L22" s="451"/>
    </row>
    <row r="23" spans="1:12" s="20" customFormat="1">
      <c r="A23" s="249" t="s">
        <v>20</v>
      </c>
      <c r="B23" s="254" t="s">
        <v>80</v>
      </c>
      <c r="C23" s="43">
        <v>2081878967.39045</v>
      </c>
      <c r="D23" s="43">
        <v>3709677389.8233199</v>
      </c>
      <c r="E23" s="251">
        <f t="shared" si="1"/>
        <v>5791556357.2137699</v>
      </c>
      <c r="F23" s="43"/>
      <c r="G23" s="43"/>
      <c r="H23" s="44">
        <f t="shared" si="0"/>
        <v>0</v>
      </c>
      <c r="J23" s="451"/>
      <c r="K23" s="451"/>
      <c r="L23" s="451"/>
    </row>
    <row r="24" spans="1:12" s="20" customFormat="1">
      <c r="A24" s="249" t="s">
        <v>21</v>
      </c>
      <c r="B24" s="254" t="s">
        <v>81</v>
      </c>
      <c r="C24" s="43">
        <v>627407304.18773699</v>
      </c>
      <c r="D24" s="43">
        <v>2429360320.2732201</v>
      </c>
      <c r="E24" s="251">
        <f t="shared" si="1"/>
        <v>3056767624.4609571</v>
      </c>
      <c r="F24" s="43"/>
      <c r="G24" s="43"/>
      <c r="H24" s="44">
        <f t="shared" si="0"/>
        <v>0</v>
      </c>
      <c r="J24" s="451"/>
      <c r="K24" s="451"/>
      <c r="L24" s="451"/>
    </row>
    <row r="25" spans="1:12" s="20" customFormat="1">
      <c r="A25" s="249" t="s">
        <v>22</v>
      </c>
      <c r="B25" s="254" t="s">
        <v>82</v>
      </c>
      <c r="C25" s="43">
        <v>0</v>
      </c>
      <c r="D25" s="43">
        <v>0</v>
      </c>
      <c r="E25" s="251">
        <f t="shared" si="1"/>
        <v>0</v>
      </c>
      <c r="F25" s="43"/>
      <c r="G25" s="43"/>
      <c r="H25" s="44">
        <f t="shared" si="0"/>
        <v>0</v>
      </c>
      <c r="J25" s="451"/>
      <c r="K25" s="451"/>
      <c r="L25" s="451"/>
    </row>
    <row r="26" spans="1:12" s="20" customFormat="1">
      <c r="A26" s="249" t="s">
        <v>23</v>
      </c>
      <c r="B26" s="254" t="s">
        <v>83</v>
      </c>
      <c r="C26" s="43">
        <v>588889575.50522304</v>
      </c>
      <c r="D26" s="43">
        <v>1586702136.8420701</v>
      </c>
      <c r="E26" s="251">
        <f t="shared" si="1"/>
        <v>2175591712.3472929</v>
      </c>
      <c r="F26" s="43"/>
      <c r="G26" s="43"/>
      <c r="H26" s="44">
        <f t="shared" si="0"/>
        <v>0</v>
      </c>
      <c r="J26" s="451"/>
      <c r="K26" s="451"/>
      <c r="L26" s="451"/>
    </row>
    <row r="27" spans="1:12" s="20" customFormat="1">
      <c r="A27" s="249" t="s">
        <v>24</v>
      </c>
      <c r="B27" s="254" t="s">
        <v>84</v>
      </c>
      <c r="C27" s="43">
        <v>306369778.67823499</v>
      </c>
      <c r="D27" s="43">
        <v>1184214871.8917301</v>
      </c>
      <c r="E27" s="251">
        <f t="shared" si="1"/>
        <v>1490584650.5699651</v>
      </c>
      <c r="F27" s="43"/>
      <c r="G27" s="43"/>
      <c r="H27" s="44">
        <f t="shared" si="0"/>
        <v>0</v>
      </c>
      <c r="J27" s="451"/>
      <c r="K27" s="451"/>
      <c r="L27" s="451"/>
    </row>
    <row r="28" spans="1:12" s="20" customFormat="1">
      <c r="A28" s="249">
        <v>5.4</v>
      </c>
      <c r="B28" s="306" t="s">
        <v>302</v>
      </c>
      <c r="C28" s="43">
        <v>860765532.40616596</v>
      </c>
      <c r="D28" s="43">
        <v>1038197820.16401</v>
      </c>
      <c r="E28" s="251">
        <f t="shared" si="1"/>
        <v>1898963352.5701761</v>
      </c>
      <c r="F28" s="43"/>
      <c r="G28" s="43"/>
      <c r="H28" s="44">
        <f t="shared" si="0"/>
        <v>0</v>
      </c>
      <c r="J28" s="451"/>
      <c r="K28" s="451"/>
      <c r="L28" s="451"/>
    </row>
    <row r="29" spans="1:12" s="20" customFormat="1">
      <c r="A29" s="249">
        <v>5.5</v>
      </c>
      <c r="B29" s="306" t="s">
        <v>303</v>
      </c>
      <c r="C29" s="43">
        <v>212083956.26223299</v>
      </c>
      <c r="D29" s="43">
        <v>646400188.55574906</v>
      </c>
      <c r="E29" s="251">
        <f t="shared" si="1"/>
        <v>858484144.81798208</v>
      </c>
      <c r="F29" s="43"/>
      <c r="G29" s="43"/>
      <c r="H29" s="44">
        <f t="shared" si="0"/>
        <v>0</v>
      </c>
      <c r="J29" s="451"/>
      <c r="K29" s="451"/>
      <c r="L29" s="451"/>
    </row>
    <row r="30" spans="1:12" s="20" customFormat="1">
      <c r="A30" s="249">
        <v>5.6</v>
      </c>
      <c r="B30" s="306" t="s">
        <v>304</v>
      </c>
      <c r="C30" s="43">
        <v>0</v>
      </c>
      <c r="D30" s="43">
        <v>0</v>
      </c>
      <c r="E30" s="251">
        <f t="shared" si="1"/>
        <v>0</v>
      </c>
      <c r="F30" s="43"/>
      <c r="G30" s="43"/>
      <c r="H30" s="44">
        <f t="shared" si="0"/>
        <v>0</v>
      </c>
      <c r="J30" s="451"/>
      <c r="K30" s="451"/>
      <c r="L30" s="451"/>
    </row>
    <row r="31" spans="1:12" s="20" customFormat="1">
      <c r="A31" s="249">
        <v>5.7</v>
      </c>
      <c r="B31" s="306" t="s">
        <v>84</v>
      </c>
      <c r="C31" s="43">
        <v>128351673.059718</v>
      </c>
      <c r="D31" s="43">
        <v>447190973.00300801</v>
      </c>
      <c r="E31" s="251">
        <f t="shared" si="1"/>
        <v>575542646.06272602</v>
      </c>
      <c r="F31" s="43"/>
      <c r="G31" s="43"/>
      <c r="H31" s="44">
        <f t="shared" si="0"/>
        <v>0</v>
      </c>
      <c r="J31" s="451"/>
      <c r="K31" s="451"/>
      <c r="L31" s="451"/>
    </row>
    <row r="32" spans="1:12" s="20" customFormat="1" ht="15.75">
      <c r="A32" s="249">
        <v>6</v>
      </c>
      <c r="B32" s="253" t="s">
        <v>332</v>
      </c>
      <c r="C32" s="449">
        <f>SUM(C33:C39)</f>
        <v>106717919.17</v>
      </c>
      <c r="D32" s="449">
        <f>SUM(D33:D39)</f>
        <v>245334033.85360911</v>
      </c>
      <c r="E32" s="251">
        <f t="shared" si="1"/>
        <v>352051953.0236091</v>
      </c>
      <c r="F32" s="43"/>
      <c r="G32" s="43"/>
      <c r="H32" s="44">
        <f t="shared" si="0"/>
        <v>0</v>
      </c>
      <c r="J32" s="451"/>
      <c r="K32" s="451"/>
      <c r="L32" s="451"/>
    </row>
    <row r="33" spans="1:12" s="20" customFormat="1" ht="15.75">
      <c r="A33" s="249">
        <v>6.1</v>
      </c>
      <c r="B33" s="307" t="s">
        <v>322</v>
      </c>
      <c r="C33" s="450">
        <v>105931706.01000001</v>
      </c>
      <c r="D33" s="450">
        <v>17602129.119216323</v>
      </c>
      <c r="E33" s="251">
        <f t="shared" si="1"/>
        <v>123533835.12921633</v>
      </c>
      <c r="F33" s="43"/>
      <c r="G33" s="43"/>
      <c r="H33" s="44">
        <f t="shared" si="0"/>
        <v>0</v>
      </c>
      <c r="J33" s="451"/>
      <c r="K33" s="451"/>
      <c r="L33" s="451"/>
    </row>
    <row r="34" spans="1:12" s="20" customFormat="1" ht="15.75">
      <c r="A34" s="249">
        <v>6.2</v>
      </c>
      <c r="B34" s="307" t="s">
        <v>323</v>
      </c>
      <c r="C34" s="450">
        <v>786213.16</v>
      </c>
      <c r="D34" s="450">
        <v>121498304.73439279</v>
      </c>
      <c r="E34" s="251">
        <f t="shared" si="1"/>
        <v>122284517.89439279</v>
      </c>
      <c r="F34" s="43"/>
      <c r="G34" s="43"/>
      <c r="H34" s="44">
        <f t="shared" si="0"/>
        <v>0</v>
      </c>
      <c r="J34" s="451"/>
      <c r="K34" s="451"/>
      <c r="L34" s="451"/>
    </row>
    <row r="35" spans="1:12" s="20" customFormat="1" ht="15.75">
      <c r="A35" s="249">
        <v>6.3</v>
      </c>
      <c r="B35" s="307" t="s">
        <v>319</v>
      </c>
      <c r="C35" s="450">
        <v>0</v>
      </c>
      <c r="D35" s="450">
        <v>106233600</v>
      </c>
      <c r="E35" s="251">
        <f t="shared" si="1"/>
        <v>106233600</v>
      </c>
      <c r="F35" s="43"/>
      <c r="G35" s="43"/>
      <c r="H35" s="44">
        <f t="shared" si="0"/>
        <v>0</v>
      </c>
      <c r="J35" s="451"/>
      <c r="K35" s="451"/>
      <c r="L35" s="451"/>
    </row>
    <row r="36" spans="1:12" s="20" customFormat="1" ht="15.75">
      <c r="A36" s="249">
        <v>6.4</v>
      </c>
      <c r="B36" s="307" t="s">
        <v>320</v>
      </c>
      <c r="C36" s="450">
        <v>0</v>
      </c>
      <c r="D36" s="450">
        <v>0</v>
      </c>
      <c r="E36" s="251">
        <f t="shared" si="1"/>
        <v>0</v>
      </c>
      <c r="F36" s="43"/>
      <c r="G36" s="43"/>
      <c r="H36" s="44">
        <f t="shared" si="0"/>
        <v>0</v>
      </c>
      <c r="J36" s="451"/>
      <c r="K36" s="451"/>
      <c r="L36" s="451"/>
    </row>
    <row r="37" spans="1:12" s="20" customFormat="1" ht="15.75">
      <c r="A37" s="249">
        <v>6.5</v>
      </c>
      <c r="B37" s="307" t="s">
        <v>321</v>
      </c>
      <c r="C37" s="450">
        <v>0</v>
      </c>
      <c r="D37" s="450">
        <v>0</v>
      </c>
      <c r="E37" s="251">
        <f t="shared" si="1"/>
        <v>0</v>
      </c>
      <c r="F37" s="43"/>
      <c r="G37" s="43"/>
      <c r="H37" s="44">
        <f t="shared" si="0"/>
        <v>0</v>
      </c>
      <c r="J37" s="451"/>
      <c r="K37" s="451"/>
      <c r="L37" s="451"/>
    </row>
    <row r="38" spans="1:12" s="20" customFormat="1" ht="15.75">
      <c r="A38" s="249">
        <v>6.6</v>
      </c>
      <c r="B38" s="307" t="s">
        <v>324</v>
      </c>
      <c r="C38" s="450">
        <v>0</v>
      </c>
      <c r="D38" s="450">
        <v>0</v>
      </c>
      <c r="E38" s="251">
        <f t="shared" si="1"/>
        <v>0</v>
      </c>
      <c r="F38" s="43"/>
      <c r="G38" s="43"/>
      <c r="H38" s="44">
        <f t="shared" si="0"/>
        <v>0</v>
      </c>
      <c r="J38" s="451"/>
      <c r="K38" s="451"/>
      <c r="L38" s="451"/>
    </row>
    <row r="39" spans="1:12" s="20" customFormat="1" ht="15.75">
      <c r="A39" s="249">
        <v>6.7</v>
      </c>
      <c r="B39" s="307" t="s">
        <v>325</v>
      </c>
      <c r="C39" s="450">
        <v>0</v>
      </c>
      <c r="D39" s="450">
        <v>0</v>
      </c>
      <c r="E39" s="251">
        <f t="shared" si="1"/>
        <v>0</v>
      </c>
      <c r="F39" s="43"/>
      <c r="G39" s="43"/>
      <c r="H39" s="44">
        <f t="shared" si="0"/>
        <v>0</v>
      </c>
      <c r="J39" s="451"/>
      <c r="K39" s="451"/>
      <c r="L39" s="451"/>
    </row>
    <row r="40" spans="1:12" s="20" customFormat="1" ht="15.75">
      <c r="A40" s="249">
        <v>7</v>
      </c>
      <c r="B40" s="253" t="s">
        <v>328</v>
      </c>
      <c r="C40" s="449">
        <f>SUM(C41:C44)</f>
        <v>395560787.07384455</v>
      </c>
      <c r="D40" s="449">
        <f>SUM(D41:D44)</f>
        <v>273682234.68679219</v>
      </c>
      <c r="E40" s="251">
        <f t="shared" si="1"/>
        <v>669243021.76063681</v>
      </c>
      <c r="F40" s="43"/>
      <c r="G40" s="43"/>
      <c r="H40" s="44">
        <f t="shared" si="0"/>
        <v>0</v>
      </c>
      <c r="J40" s="451"/>
      <c r="K40" s="451"/>
      <c r="L40" s="451"/>
    </row>
    <row r="41" spans="1:12" s="20" customFormat="1" ht="15.75">
      <c r="A41" s="249">
        <v>7.1</v>
      </c>
      <c r="B41" s="252" t="s">
        <v>329</v>
      </c>
      <c r="C41" s="450">
        <v>27606726.445963994</v>
      </c>
      <c r="D41" s="450">
        <v>5679136.1040360006</v>
      </c>
      <c r="E41" s="251">
        <f t="shared" si="1"/>
        <v>33285862.549999993</v>
      </c>
      <c r="F41" s="43"/>
      <c r="G41" s="43"/>
      <c r="H41" s="44">
        <f t="shared" si="0"/>
        <v>0</v>
      </c>
      <c r="J41" s="451"/>
      <c r="K41" s="451"/>
      <c r="L41" s="451"/>
    </row>
    <row r="42" spans="1:12" s="20" customFormat="1" ht="25.5">
      <c r="A42" s="249">
        <v>7.2</v>
      </c>
      <c r="B42" s="252" t="s">
        <v>330</v>
      </c>
      <c r="C42" s="450">
        <v>16192202.129999932</v>
      </c>
      <c r="D42" s="450">
        <v>5822314.4963819999</v>
      </c>
      <c r="E42" s="251">
        <f t="shared" si="1"/>
        <v>22014516.626381934</v>
      </c>
      <c r="F42" s="43"/>
      <c r="G42" s="43"/>
      <c r="H42" s="44">
        <f t="shared" si="0"/>
        <v>0</v>
      </c>
      <c r="J42" s="451"/>
      <c r="K42" s="451"/>
      <c r="L42" s="451"/>
    </row>
    <row r="43" spans="1:12" s="20" customFormat="1" ht="25.5">
      <c r="A43" s="249">
        <v>7.3</v>
      </c>
      <c r="B43" s="252" t="s">
        <v>333</v>
      </c>
      <c r="C43" s="450">
        <v>234870323.49788067</v>
      </c>
      <c r="D43" s="450">
        <v>180347405.98776308</v>
      </c>
      <c r="E43" s="251">
        <f t="shared" si="1"/>
        <v>415217729.48564374</v>
      </c>
      <c r="F43" s="43"/>
      <c r="G43" s="43"/>
      <c r="H43" s="44">
        <f t="shared" si="0"/>
        <v>0</v>
      </c>
      <c r="J43" s="451"/>
      <c r="K43" s="451"/>
      <c r="L43" s="451"/>
    </row>
    <row r="44" spans="1:12" s="20" customFormat="1" ht="25.5">
      <c r="A44" s="249">
        <v>7.4</v>
      </c>
      <c r="B44" s="252" t="s">
        <v>334</v>
      </c>
      <c r="C44" s="450">
        <v>116891534.99999991</v>
      </c>
      <c r="D44" s="450">
        <v>81833378.098611102</v>
      </c>
      <c r="E44" s="251">
        <f t="shared" si="1"/>
        <v>198724913.098611</v>
      </c>
      <c r="F44" s="43"/>
      <c r="G44" s="43"/>
      <c r="H44" s="44">
        <f t="shared" si="0"/>
        <v>0</v>
      </c>
      <c r="J44" s="451"/>
      <c r="K44" s="451"/>
      <c r="L44" s="451"/>
    </row>
    <row r="45" spans="1:12" s="20" customFormat="1" ht="15.75">
      <c r="A45" s="249">
        <v>8</v>
      </c>
      <c r="B45" s="253" t="s">
        <v>311</v>
      </c>
      <c r="C45" s="449">
        <f>SUM(C46:C52)</f>
        <v>1617035.408023325</v>
      </c>
      <c r="D45" s="449">
        <f>SUM(D46:D52)</f>
        <v>59631655.642873228</v>
      </c>
      <c r="E45" s="251">
        <f t="shared" si="1"/>
        <v>61248691.050896555</v>
      </c>
      <c r="F45" s="43"/>
      <c r="G45" s="43"/>
      <c r="H45" s="44">
        <f t="shared" si="0"/>
        <v>0</v>
      </c>
      <c r="J45" s="451"/>
      <c r="K45" s="451"/>
      <c r="L45" s="451"/>
    </row>
    <row r="46" spans="1:12" s="20" customFormat="1" ht="15.75">
      <c r="A46" s="249">
        <v>8.1</v>
      </c>
      <c r="B46" s="305" t="s">
        <v>335</v>
      </c>
      <c r="C46" s="450">
        <v>0</v>
      </c>
      <c r="D46" s="450">
        <v>0</v>
      </c>
      <c r="E46" s="251">
        <f t="shared" si="1"/>
        <v>0</v>
      </c>
      <c r="F46" s="43"/>
      <c r="G46" s="43"/>
      <c r="H46" s="44">
        <f t="shared" si="0"/>
        <v>0</v>
      </c>
      <c r="J46" s="451"/>
      <c r="K46" s="451"/>
      <c r="L46" s="451"/>
    </row>
    <row r="47" spans="1:12" s="20" customFormat="1" ht="15.75">
      <c r="A47" s="249">
        <v>8.1999999999999993</v>
      </c>
      <c r="B47" s="305" t="s">
        <v>336</v>
      </c>
      <c r="C47" s="450">
        <v>51216.081534246579</v>
      </c>
      <c r="D47" s="450">
        <v>1885619.2326919893</v>
      </c>
      <c r="E47" s="251">
        <f t="shared" si="1"/>
        <v>1936835.314226236</v>
      </c>
      <c r="F47" s="43"/>
      <c r="G47" s="43"/>
      <c r="H47" s="44">
        <f t="shared" si="0"/>
        <v>0</v>
      </c>
      <c r="J47" s="451"/>
      <c r="K47" s="451"/>
      <c r="L47" s="451"/>
    </row>
    <row r="48" spans="1:12" s="20" customFormat="1" ht="15.75">
      <c r="A48" s="249">
        <v>8.3000000000000007</v>
      </c>
      <c r="B48" s="305" t="s">
        <v>337</v>
      </c>
      <c r="C48" s="450">
        <v>369282.88071192888</v>
      </c>
      <c r="D48" s="450">
        <v>3329326.2005465422</v>
      </c>
      <c r="E48" s="251">
        <f t="shared" si="1"/>
        <v>3698609.0812584711</v>
      </c>
      <c r="F48" s="43"/>
      <c r="G48" s="43"/>
      <c r="H48" s="44">
        <f t="shared" si="0"/>
        <v>0</v>
      </c>
      <c r="J48" s="451"/>
      <c r="K48" s="451"/>
      <c r="L48" s="451"/>
    </row>
    <row r="49" spans="1:12" s="20" customFormat="1" ht="15.75">
      <c r="A49" s="249">
        <v>8.4</v>
      </c>
      <c r="B49" s="305" t="s">
        <v>338</v>
      </c>
      <c r="C49" s="450">
        <v>136635.1094890511</v>
      </c>
      <c r="D49" s="450">
        <v>3838162.8505666307</v>
      </c>
      <c r="E49" s="251">
        <f t="shared" si="1"/>
        <v>3974797.9600556819</v>
      </c>
      <c r="F49" s="43"/>
      <c r="G49" s="43"/>
      <c r="H49" s="44">
        <f t="shared" si="0"/>
        <v>0</v>
      </c>
      <c r="J49" s="451"/>
      <c r="K49" s="451"/>
      <c r="L49" s="451"/>
    </row>
    <row r="50" spans="1:12" s="20" customFormat="1" ht="15.75">
      <c r="A50" s="249">
        <v>8.5</v>
      </c>
      <c r="B50" s="305" t="s">
        <v>339</v>
      </c>
      <c r="C50" s="450">
        <v>388034.80466274277</v>
      </c>
      <c r="D50" s="450">
        <v>8420592.0309607387</v>
      </c>
      <c r="E50" s="251">
        <f t="shared" si="1"/>
        <v>8808626.8356234822</v>
      </c>
      <c r="F50" s="43"/>
      <c r="G50" s="43"/>
      <c r="H50" s="44">
        <f t="shared" si="0"/>
        <v>0</v>
      </c>
      <c r="J50" s="451"/>
      <c r="K50" s="451"/>
      <c r="L50" s="451"/>
    </row>
    <row r="51" spans="1:12" s="20" customFormat="1" ht="15.75">
      <c r="A51" s="249">
        <v>8.6</v>
      </c>
      <c r="B51" s="305" t="s">
        <v>340</v>
      </c>
      <c r="C51" s="450">
        <v>258280.36692223442</v>
      </c>
      <c r="D51" s="450">
        <v>5136366.242908624</v>
      </c>
      <c r="E51" s="251">
        <f t="shared" si="1"/>
        <v>5394646.6098308582</v>
      </c>
      <c r="F51" s="43"/>
      <c r="G51" s="43"/>
      <c r="H51" s="44">
        <f t="shared" si="0"/>
        <v>0</v>
      </c>
      <c r="J51" s="451"/>
      <c r="K51" s="451"/>
      <c r="L51" s="451"/>
    </row>
    <row r="52" spans="1:12" s="20" customFormat="1" ht="15.75">
      <c r="A52" s="249">
        <v>8.6999999999999993</v>
      </c>
      <c r="B52" s="305" t="s">
        <v>341</v>
      </c>
      <c r="C52" s="450">
        <v>413586.16470312118</v>
      </c>
      <c r="D52" s="450">
        <v>37021589.0851987</v>
      </c>
      <c r="E52" s="251">
        <f t="shared" si="1"/>
        <v>37435175.249901824</v>
      </c>
      <c r="F52" s="43"/>
      <c r="G52" s="43"/>
      <c r="H52" s="44">
        <f t="shared" si="0"/>
        <v>0</v>
      </c>
      <c r="J52" s="451"/>
      <c r="K52" s="451"/>
      <c r="L52" s="451"/>
    </row>
    <row r="53" spans="1:12" s="20" customFormat="1" ht="16.5" thickBot="1">
      <c r="A53" s="255">
        <v>9</v>
      </c>
      <c r="B53" s="256" t="s">
        <v>331</v>
      </c>
      <c r="C53" s="449">
        <v>2528713.2799999998</v>
      </c>
      <c r="D53" s="449">
        <v>3794198.8605159996</v>
      </c>
      <c r="E53" s="258">
        <f t="shared" si="1"/>
        <v>6322912.1405159999</v>
      </c>
      <c r="F53" s="257"/>
      <c r="G53" s="257"/>
      <c r="H53" s="55">
        <f t="shared" si="0"/>
        <v>0</v>
      </c>
      <c r="J53" s="451"/>
      <c r="K53" s="451"/>
      <c r="L53" s="451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7" customWidth="1"/>
    <col min="12" max="16384" width="9.140625" style="57"/>
  </cols>
  <sheetData>
    <row r="1" spans="1:8">
      <c r="A1" s="2" t="s">
        <v>35</v>
      </c>
      <c r="B1" s="436" t="s">
        <v>452</v>
      </c>
      <c r="C1" s="3"/>
    </row>
    <row r="2" spans="1:8">
      <c r="A2" s="2" t="s">
        <v>36</v>
      </c>
      <c r="B2" s="436">
        <v>43190</v>
      </c>
      <c r="C2" s="6"/>
      <c r="D2" s="7"/>
      <c r="E2" s="91"/>
      <c r="F2" s="91"/>
      <c r="G2" s="91"/>
      <c r="H2" s="91"/>
    </row>
    <row r="3" spans="1:8">
      <c r="A3" s="2"/>
      <c r="B3" s="3"/>
      <c r="C3" s="6"/>
      <c r="D3" s="7"/>
      <c r="E3" s="91"/>
      <c r="F3" s="91"/>
      <c r="G3" s="91"/>
      <c r="H3" s="91"/>
    </row>
    <row r="4" spans="1:8" ht="15" customHeight="1" thickBot="1">
      <c r="A4" s="7" t="s">
        <v>206</v>
      </c>
      <c r="B4" s="193" t="s">
        <v>305</v>
      </c>
      <c r="D4" s="92" t="s">
        <v>78</v>
      </c>
    </row>
    <row r="5" spans="1:8" ht="15" customHeight="1">
      <c r="A5" s="290" t="s">
        <v>11</v>
      </c>
      <c r="B5" s="291"/>
      <c r="C5" s="422" t="s">
        <v>5</v>
      </c>
      <c r="D5" s="423" t="s">
        <v>6</v>
      </c>
    </row>
    <row r="6" spans="1:8" ht="15" customHeight="1">
      <c r="A6" s="93">
        <v>1</v>
      </c>
      <c r="B6" s="413" t="s">
        <v>309</v>
      </c>
      <c r="C6" s="415">
        <f>C7+C9+C10</f>
        <v>9750858076.4993687</v>
      </c>
      <c r="D6" s="416">
        <f>D7+D9+D10</f>
        <v>9754146051.0661983</v>
      </c>
      <c r="F6" s="452"/>
      <c r="G6" s="452"/>
    </row>
    <row r="7" spans="1:8" ht="15" customHeight="1">
      <c r="A7" s="93">
        <v>1.1000000000000001</v>
      </c>
      <c r="B7" s="413" t="s">
        <v>205</v>
      </c>
      <c r="C7" s="417">
        <v>9132600330.3801804</v>
      </c>
      <c r="D7" s="418">
        <v>9079012969.7699242</v>
      </c>
      <c r="F7" s="452"/>
      <c r="G7" s="452"/>
    </row>
    <row r="8" spans="1:8">
      <c r="A8" s="93" t="s">
        <v>19</v>
      </c>
      <c r="B8" s="413" t="s">
        <v>204</v>
      </c>
      <c r="C8" s="417">
        <v>20915816.48</v>
      </c>
      <c r="D8" s="418">
        <v>20932506.900000002</v>
      </c>
      <c r="F8" s="452"/>
      <c r="G8" s="452"/>
    </row>
    <row r="9" spans="1:8" ht="15" customHeight="1">
      <c r="A9" s="93">
        <v>1.2</v>
      </c>
      <c r="B9" s="414" t="s">
        <v>203</v>
      </c>
      <c r="C9" s="417">
        <v>615858820.42641366</v>
      </c>
      <c r="D9" s="418">
        <v>671710029.71998537</v>
      </c>
      <c r="F9" s="452"/>
      <c r="G9" s="452"/>
    </row>
    <row r="10" spans="1:8" ht="15" customHeight="1">
      <c r="A10" s="93">
        <v>1.3</v>
      </c>
      <c r="B10" s="413" t="s">
        <v>33</v>
      </c>
      <c r="C10" s="419">
        <v>2398925.6927744737</v>
      </c>
      <c r="D10" s="418">
        <v>3423051.5762875485</v>
      </c>
      <c r="F10" s="452"/>
      <c r="G10" s="452"/>
    </row>
    <row r="11" spans="1:8" ht="15" customHeight="1">
      <c r="A11" s="93">
        <v>2</v>
      </c>
      <c r="B11" s="413" t="s">
        <v>306</v>
      </c>
      <c r="C11" s="417">
        <v>22521650.219429944</v>
      </c>
      <c r="D11" s="418">
        <v>28801863.882306598</v>
      </c>
      <c r="F11" s="452"/>
      <c r="G11" s="452"/>
    </row>
    <row r="12" spans="1:8" ht="15" customHeight="1">
      <c r="A12" s="93">
        <v>3</v>
      </c>
      <c r="B12" s="413" t="s">
        <v>307</v>
      </c>
      <c r="C12" s="419">
        <v>1226198472.5335624</v>
      </c>
      <c r="D12" s="418">
        <v>970241023.80294073</v>
      </c>
      <c r="F12" s="452"/>
      <c r="G12" s="452"/>
    </row>
    <row r="13" spans="1:8" ht="15" customHeight="1" thickBot="1">
      <c r="A13" s="95">
        <v>4</v>
      </c>
      <c r="B13" s="96" t="s">
        <v>308</v>
      </c>
      <c r="C13" s="420">
        <f>C6+C11+C12</f>
        <v>10999578199.252359</v>
      </c>
      <c r="D13" s="421">
        <f>D6+D11+D12</f>
        <v>10753188938.751446</v>
      </c>
      <c r="F13" s="452"/>
      <c r="G13" s="452"/>
    </row>
    <row r="14" spans="1:8">
      <c r="B14" s="99"/>
    </row>
    <row r="15" spans="1:8">
      <c r="B15" s="100"/>
    </row>
    <row r="16" spans="1:8">
      <c r="B16" s="100"/>
    </row>
    <row r="17" spans="1:4" ht="11.25">
      <c r="A17" s="57"/>
      <c r="B17" s="57"/>
      <c r="C17" s="57"/>
      <c r="D17" s="57"/>
    </row>
    <row r="18" spans="1:4" ht="11.25">
      <c r="A18" s="57"/>
      <c r="B18" s="57"/>
      <c r="C18" s="57"/>
      <c r="D18" s="57"/>
    </row>
    <row r="19" spans="1:4" ht="11.25">
      <c r="A19" s="57"/>
      <c r="B19" s="57"/>
      <c r="C19" s="57"/>
      <c r="D19" s="57"/>
    </row>
    <row r="20" spans="1:4" ht="11.25">
      <c r="A20" s="57"/>
      <c r="B20" s="57"/>
      <c r="C20" s="57"/>
      <c r="D20" s="57"/>
    </row>
    <row r="21" spans="1:4" ht="11.25">
      <c r="A21" s="57"/>
      <c r="B21" s="57"/>
      <c r="C21" s="57"/>
      <c r="D21" s="57"/>
    </row>
    <row r="22" spans="1:4" ht="11.25">
      <c r="A22" s="57"/>
      <c r="B22" s="57"/>
      <c r="C22" s="57"/>
      <c r="D22" s="57"/>
    </row>
    <row r="23" spans="1:4" ht="11.25">
      <c r="A23" s="57"/>
      <c r="B23" s="57"/>
      <c r="C23" s="57"/>
      <c r="D23" s="57"/>
    </row>
    <row r="24" spans="1:4" ht="11.25">
      <c r="A24" s="57"/>
      <c r="B24" s="57"/>
      <c r="C24" s="57"/>
      <c r="D24" s="57"/>
    </row>
    <row r="25" spans="1:4" ht="11.25">
      <c r="A25" s="57"/>
      <c r="B25" s="57"/>
      <c r="C25" s="57"/>
      <c r="D25" s="57"/>
    </row>
    <row r="26" spans="1:4" ht="11.25">
      <c r="A26" s="57"/>
      <c r="B26" s="57"/>
      <c r="C26" s="57"/>
      <c r="D26" s="57"/>
    </row>
    <row r="27" spans="1:4" ht="11.25">
      <c r="A27" s="57"/>
      <c r="B27" s="57"/>
      <c r="C27" s="57"/>
      <c r="D27" s="57"/>
    </row>
    <row r="28" spans="1:4" ht="11.25">
      <c r="A28" s="57"/>
      <c r="B28" s="57"/>
      <c r="C28" s="57"/>
      <c r="D28" s="57"/>
    </row>
    <row r="29" spans="1:4" ht="11.25">
      <c r="A29" s="57"/>
      <c r="B29" s="57"/>
      <c r="C29" s="57"/>
      <c r="D29" s="5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36" t="s">
        <v>452</v>
      </c>
    </row>
    <row r="2" spans="1:8">
      <c r="A2" s="2" t="s">
        <v>36</v>
      </c>
      <c r="B2" s="436">
        <v>43190</v>
      </c>
    </row>
    <row r="4" spans="1:8" ht="16.5" customHeight="1" thickBot="1">
      <c r="A4" s="101" t="s">
        <v>85</v>
      </c>
      <c r="B4" s="102" t="s">
        <v>276</v>
      </c>
      <c r="C4" s="103"/>
    </row>
    <row r="5" spans="1:8">
      <c r="A5" s="104"/>
      <c r="B5" s="491" t="s">
        <v>86</v>
      </c>
      <c r="C5" s="492"/>
    </row>
    <row r="6" spans="1:8">
      <c r="A6" s="105">
        <v>1</v>
      </c>
      <c r="B6" s="106" t="s">
        <v>453</v>
      </c>
      <c r="C6" s="107"/>
    </row>
    <row r="7" spans="1:8">
      <c r="A7" s="105">
        <v>2</v>
      </c>
      <c r="B7" s="106" t="s">
        <v>457</v>
      </c>
      <c r="C7" s="107"/>
    </row>
    <row r="8" spans="1:8">
      <c r="A8" s="105">
        <v>3</v>
      </c>
      <c r="B8" s="106" t="s">
        <v>454</v>
      </c>
      <c r="C8" s="107"/>
    </row>
    <row r="9" spans="1:8">
      <c r="A9" s="105">
        <v>4</v>
      </c>
      <c r="B9" s="106" t="s">
        <v>458</v>
      </c>
      <c r="C9" s="107"/>
    </row>
    <row r="10" spans="1:8">
      <c r="A10" s="105">
        <v>5</v>
      </c>
      <c r="B10" s="106" t="s">
        <v>459</v>
      </c>
      <c r="C10" s="107"/>
    </row>
    <row r="11" spans="1:8">
      <c r="A11" s="105">
        <v>6</v>
      </c>
      <c r="B11" s="106" t="s">
        <v>460</v>
      </c>
      <c r="C11" s="107"/>
    </row>
    <row r="12" spans="1:8">
      <c r="A12" s="105">
        <v>7</v>
      </c>
      <c r="B12" s="106" t="s">
        <v>461</v>
      </c>
      <c r="C12" s="107"/>
      <c r="H12" s="108"/>
    </row>
    <row r="13" spans="1:8">
      <c r="A13" s="105">
        <v>8</v>
      </c>
      <c r="B13" s="106" t="s">
        <v>462</v>
      </c>
      <c r="C13" s="107"/>
    </row>
    <row r="14" spans="1:8">
      <c r="A14" s="105">
        <v>9</v>
      </c>
      <c r="B14" s="106" t="s">
        <v>463</v>
      </c>
      <c r="C14" s="107"/>
    </row>
    <row r="15" spans="1:8">
      <c r="A15" s="105"/>
      <c r="B15" s="106"/>
      <c r="C15" s="107"/>
    </row>
    <row r="16" spans="1:8">
      <c r="A16" s="105"/>
      <c r="B16" s="493"/>
      <c r="C16" s="494"/>
    </row>
    <row r="17" spans="1:3">
      <c r="A17" s="105"/>
      <c r="B17" s="495" t="s">
        <v>87</v>
      </c>
      <c r="C17" s="496"/>
    </row>
    <row r="18" spans="1:3">
      <c r="A18" s="105">
        <v>1</v>
      </c>
      <c r="B18" s="453" t="s">
        <v>454</v>
      </c>
      <c r="C18" s="109"/>
    </row>
    <row r="19" spans="1:3">
      <c r="A19" s="105">
        <v>2</v>
      </c>
      <c r="B19" s="453" t="s">
        <v>464</v>
      </c>
      <c r="C19" s="109"/>
    </row>
    <row r="20" spans="1:3">
      <c r="A20" s="105">
        <v>3</v>
      </c>
      <c r="B20" s="453" t="s">
        <v>465</v>
      </c>
      <c r="C20" s="109"/>
    </row>
    <row r="21" spans="1:3">
      <c r="A21" s="105">
        <v>4</v>
      </c>
      <c r="B21" s="453" t="s">
        <v>466</v>
      </c>
      <c r="C21" s="109"/>
    </row>
    <row r="22" spans="1:3">
      <c r="A22" s="105">
        <v>5</v>
      </c>
      <c r="B22" s="453" t="s">
        <v>467</v>
      </c>
      <c r="C22" s="109"/>
    </row>
    <row r="23" spans="1:3">
      <c r="A23" s="105">
        <v>6</v>
      </c>
      <c r="B23" s="453" t="s">
        <v>458</v>
      </c>
      <c r="C23" s="109"/>
    </row>
    <row r="24" spans="1:3">
      <c r="A24" s="105">
        <v>7</v>
      </c>
      <c r="B24" s="453" t="s">
        <v>468</v>
      </c>
      <c r="C24" s="109"/>
    </row>
    <row r="25" spans="1:3">
      <c r="A25" s="105">
        <v>8</v>
      </c>
      <c r="B25" s="453" t="s">
        <v>469</v>
      </c>
      <c r="C25" s="109"/>
    </row>
    <row r="26" spans="1:3">
      <c r="A26" s="105"/>
      <c r="B26" s="453"/>
      <c r="C26" s="109"/>
    </row>
    <row r="27" spans="1:3" ht="15.75" customHeight="1">
      <c r="A27" s="105"/>
      <c r="B27" s="106"/>
      <c r="C27" s="110"/>
    </row>
    <row r="28" spans="1:3" ht="15.75" customHeight="1">
      <c r="A28" s="105"/>
      <c r="B28" s="106"/>
      <c r="C28" s="110"/>
    </row>
    <row r="29" spans="1:3" ht="30" customHeight="1">
      <c r="A29" s="105"/>
      <c r="B29" s="495" t="s">
        <v>88</v>
      </c>
      <c r="C29" s="496"/>
    </row>
    <row r="30" spans="1:3">
      <c r="A30" s="105">
        <v>1</v>
      </c>
      <c r="B30" s="453" t="s">
        <v>470</v>
      </c>
      <c r="C30" s="454">
        <v>0.98669352733545523</v>
      </c>
    </row>
    <row r="31" spans="1:3" ht="15.75" customHeight="1">
      <c r="A31" s="105"/>
      <c r="B31" s="106"/>
      <c r="C31" s="107"/>
    </row>
    <row r="32" spans="1:3" ht="29.25" customHeight="1">
      <c r="A32" s="105"/>
      <c r="B32" s="495" t="s">
        <v>89</v>
      </c>
      <c r="C32" s="496"/>
    </row>
    <row r="33" spans="1:3">
      <c r="A33" s="105">
        <v>1</v>
      </c>
      <c r="B33" s="106" t="s">
        <v>453</v>
      </c>
      <c r="C33" s="454">
        <v>0.1353</v>
      </c>
    </row>
    <row r="34" spans="1:3">
      <c r="A34" s="105">
        <v>2</v>
      </c>
      <c r="B34" s="106" t="s">
        <v>457</v>
      </c>
      <c r="C34" s="454">
        <v>6.7599999999999993E-2</v>
      </c>
    </row>
    <row r="35" spans="1:3">
      <c r="A35" s="105">
        <v>3</v>
      </c>
      <c r="B35" s="106" t="s">
        <v>471</v>
      </c>
      <c r="C35" s="454">
        <v>8.1699999999999995E-2</v>
      </c>
    </row>
    <row r="36" spans="1:3">
      <c r="A36" s="105">
        <v>4</v>
      </c>
      <c r="B36" s="106" t="s">
        <v>472</v>
      </c>
      <c r="C36" s="454">
        <v>8.7099999999999997E-2</v>
      </c>
    </row>
    <row r="37" spans="1:3">
      <c r="A37" s="105">
        <v>5</v>
      </c>
      <c r="B37" s="106" t="s">
        <v>473</v>
      </c>
      <c r="C37" s="454">
        <v>8.6499999999999994E-2</v>
      </c>
    </row>
    <row r="38" spans="1:3">
      <c r="A38" s="105">
        <v>6</v>
      </c>
      <c r="B38" s="106" t="s">
        <v>474</v>
      </c>
      <c r="C38" s="454">
        <v>5.5E-2</v>
      </c>
    </row>
    <row r="39" spans="1:3">
      <c r="A39" s="105"/>
      <c r="B39" s="106"/>
      <c r="C39" s="107"/>
    </row>
    <row r="40" spans="1:3">
      <c r="A40" s="105"/>
      <c r="B40" s="106"/>
      <c r="C40" s="107"/>
    </row>
    <row r="41" spans="1:3" ht="15" thickBot="1">
      <c r="A41" s="111"/>
      <c r="B41" s="112"/>
      <c r="C41" s="113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F1" sqref="F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9" t="s">
        <v>35</v>
      </c>
      <c r="B1" s="436" t="s">
        <v>452</v>
      </c>
      <c r="C1" s="128"/>
      <c r="D1" s="128"/>
      <c r="E1" s="128"/>
      <c r="F1" s="20"/>
    </row>
    <row r="2" spans="1:7" s="114" customFormat="1" ht="15.75" customHeight="1">
      <c r="A2" s="339" t="s">
        <v>36</v>
      </c>
      <c r="B2" s="436">
        <v>43190</v>
      </c>
    </row>
    <row r="3" spans="1:7" s="114" customFormat="1" ht="15.75" customHeight="1">
      <c r="A3" s="339"/>
    </row>
    <row r="4" spans="1:7" s="114" customFormat="1" ht="15.75" customHeight="1" thickBot="1">
      <c r="A4" s="340" t="s">
        <v>210</v>
      </c>
      <c r="B4" s="501" t="s">
        <v>355</v>
      </c>
      <c r="C4" s="502"/>
      <c r="D4" s="502"/>
      <c r="E4" s="502"/>
    </row>
    <row r="5" spans="1:7" s="118" customFormat="1" ht="17.45" customHeight="1">
      <c r="A5" s="271"/>
      <c r="B5" s="272"/>
      <c r="C5" s="116" t="s">
        <v>0</v>
      </c>
      <c r="D5" s="116" t="s">
        <v>1</v>
      </c>
      <c r="E5" s="117" t="s">
        <v>2</v>
      </c>
    </row>
    <row r="6" spans="1:7" s="20" customFormat="1" ht="14.45" customHeight="1">
      <c r="A6" s="341"/>
      <c r="B6" s="497" t="s">
        <v>362</v>
      </c>
      <c r="C6" s="497" t="s">
        <v>96</v>
      </c>
      <c r="D6" s="499" t="s">
        <v>209</v>
      </c>
      <c r="E6" s="500"/>
      <c r="G6" s="5"/>
    </row>
    <row r="7" spans="1:7" s="20" customFormat="1" ht="99.6" customHeight="1">
      <c r="A7" s="341"/>
      <c r="B7" s="498"/>
      <c r="C7" s="497"/>
      <c r="D7" s="378" t="s">
        <v>208</v>
      </c>
      <c r="E7" s="379" t="s">
        <v>363</v>
      </c>
      <c r="G7" s="5"/>
    </row>
    <row r="8" spans="1:7">
      <c r="A8" s="342">
        <v>1</v>
      </c>
      <c r="B8" s="380" t="s">
        <v>40</v>
      </c>
      <c r="C8" s="381">
        <v>435325078.72220004</v>
      </c>
      <c r="D8" s="381"/>
      <c r="E8" s="382">
        <v>435325078.72220004</v>
      </c>
      <c r="F8" s="20"/>
    </row>
    <row r="9" spans="1:7">
      <c r="A9" s="342">
        <v>2</v>
      </c>
      <c r="B9" s="380" t="s">
        <v>41</v>
      </c>
      <c r="C9" s="381">
        <v>1351027712.6887002</v>
      </c>
      <c r="D9" s="381"/>
      <c r="E9" s="382">
        <v>1351027712.6887002</v>
      </c>
      <c r="F9" s="20"/>
    </row>
    <row r="10" spans="1:7">
      <c r="A10" s="342">
        <v>3</v>
      </c>
      <c r="B10" s="380" t="s">
        <v>42</v>
      </c>
      <c r="C10" s="381">
        <v>423374761.68489999</v>
      </c>
      <c r="D10" s="381"/>
      <c r="E10" s="382">
        <v>423374761.68489999</v>
      </c>
      <c r="F10" s="20"/>
    </row>
    <row r="11" spans="1:7">
      <c r="A11" s="342">
        <v>4</v>
      </c>
      <c r="B11" s="380" t="s">
        <v>43</v>
      </c>
      <c r="C11" s="381">
        <v>0</v>
      </c>
      <c r="D11" s="381"/>
      <c r="E11" s="382">
        <v>0</v>
      </c>
      <c r="F11" s="20"/>
    </row>
    <row r="12" spans="1:7">
      <c r="A12" s="342">
        <v>5</v>
      </c>
      <c r="B12" s="380" t="s">
        <v>44</v>
      </c>
      <c r="C12" s="381">
        <v>987100852.95154643</v>
      </c>
      <c r="D12" s="381"/>
      <c r="E12" s="382">
        <v>987100852.95154643</v>
      </c>
      <c r="F12" s="20"/>
    </row>
    <row r="13" spans="1:7">
      <c r="A13" s="342">
        <v>6.1</v>
      </c>
      <c r="B13" s="383" t="s">
        <v>45</v>
      </c>
      <c r="C13" s="384">
        <v>8393967251.4694996</v>
      </c>
      <c r="D13" s="381"/>
      <c r="E13" s="382">
        <v>8393967251.4694996</v>
      </c>
      <c r="F13" s="20"/>
    </row>
    <row r="14" spans="1:7">
      <c r="A14" s="342">
        <v>6.2</v>
      </c>
      <c r="B14" s="385" t="s">
        <v>46</v>
      </c>
      <c r="C14" s="384">
        <v>-353439977.80999994</v>
      </c>
      <c r="D14" s="381"/>
      <c r="E14" s="382">
        <v>-353439977.80999994</v>
      </c>
      <c r="F14" s="20"/>
    </row>
    <row r="15" spans="1:7">
      <c r="A15" s="342">
        <v>6</v>
      </c>
      <c r="B15" s="380" t="s">
        <v>47</v>
      </c>
      <c r="C15" s="381">
        <v>8040527273.6595001</v>
      </c>
      <c r="D15" s="381"/>
      <c r="E15" s="382">
        <v>8040527273.6595001</v>
      </c>
      <c r="F15" s="20"/>
    </row>
    <row r="16" spans="1:7">
      <c r="A16" s="342">
        <v>7</v>
      </c>
      <c r="B16" s="380" t="s">
        <v>48</v>
      </c>
      <c r="C16" s="381">
        <v>82505593.515000001</v>
      </c>
      <c r="D16" s="381"/>
      <c r="E16" s="382">
        <v>82505593.515000001</v>
      </c>
      <c r="F16" s="20"/>
    </row>
    <row r="17" spans="1:7">
      <c r="A17" s="342">
        <v>8</v>
      </c>
      <c r="B17" s="380" t="s">
        <v>207</v>
      </c>
      <c r="C17" s="381">
        <v>58058415.019999996</v>
      </c>
      <c r="D17" s="381"/>
      <c r="E17" s="382">
        <v>58058415.019999996</v>
      </c>
      <c r="F17" s="343"/>
      <c r="G17" s="122"/>
    </row>
    <row r="18" spans="1:7">
      <c r="A18" s="342">
        <v>9</v>
      </c>
      <c r="B18" s="380" t="s">
        <v>49</v>
      </c>
      <c r="C18" s="381">
        <v>42598833.280000001</v>
      </c>
      <c r="D18" s="381">
        <v>21205434.120000001</v>
      </c>
      <c r="E18" s="382">
        <v>21393399.16</v>
      </c>
      <c r="F18" s="20"/>
      <c r="G18" s="122"/>
    </row>
    <row r="19" spans="1:7">
      <c r="A19" s="342">
        <v>10</v>
      </c>
      <c r="B19" s="380" t="s">
        <v>50</v>
      </c>
      <c r="C19" s="381">
        <v>485211965.25999999</v>
      </c>
      <c r="D19" s="381">
        <v>174766875.12</v>
      </c>
      <c r="E19" s="382">
        <v>310445090.13999999</v>
      </c>
      <c r="F19" s="20"/>
      <c r="G19" s="122"/>
    </row>
    <row r="20" spans="1:7">
      <c r="A20" s="342">
        <v>11</v>
      </c>
      <c r="B20" s="380" t="s">
        <v>51</v>
      </c>
      <c r="C20" s="381">
        <v>192864822.29890001</v>
      </c>
      <c r="D20" s="381"/>
      <c r="E20" s="382">
        <v>192864822.29890001</v>
      </c>
      <c r="F20" s="20"/>
    </row>
    <row r="21" spans="1:7" ht="26.25" thickBot="1">
      <c r="A21" s="214"/>
      <c r="B21" s="344" t="s">
        <v>365</v>
      </c>
      <c r="C21" s="273">
        <f>SUM(C8:C12, C15:C20)</f>
        <v>12098595309.080748</v>
      </c>
      <c r="D21" s="273">
        <f>SUM(D8:D12, D15:D20)</f>
        <v>195972309.24000001</v>
      </c>
      <c r="E21" s="386">
        <f>SUM(E8:E12, E15:E20)</f>
        <v>11902622999.840746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23"/>
      <c r="F25" s="5"/>
      <c r="G25" s="5"/>
    </row>
    <row r="26" spans="1:7" s="4" customFormat="1">
      <c r="B26" s="123"/>
      <c r="F26" s="5"/>
      <c r="G26" s="5"/>
    </row>
    <row r="27" spans="1:7" s="4" customFormat="1">
      <c r="B27" s="123"/>
      <c r="F27" s="5"/>
      <c r="G27" s="5"/>
    </row>
    <row r="28" spans="1:7" s="4" customFormat="1">
      <c r="B28" s="123"/>
      <c r="F28" s="5"/>
      <c r="G28" s="5"/>
    </row>
    <row r="29" spans="1:7" s="4" customFormat="1">
      <c r="B29" s="123"/>
      <c r="F29" s="5"/>
      <c r="G29" s="5"/>
    </row>
    <row r="30" spans="1:7" s="4" customFormat="1">
      <c r="B30" s="123"/>
      <c r="F30" s="5"/>
      <c r="G30" s="5"/>
    </row>
    <row r="31" spans="1:7" s="4" customFormat="1">
      <c r="B31" s="123"/>
      <c r="F31" s="5"/>
      <c r="G31" s="5"/>
    </row>
    <row r="32" spans="1:7" s="4" customFormat="1">
      <c r="B32" s="123"/>
      <c r="F32" s="5"/>
      <c r="G32" s="5"/>
    </row>
    <row r="33" spans="2:7" s="4" customFormat="1">
      <c r="B33" s="123"/>
      <c r="F33" s="5"/>
      <c r="G33" s="5"/>
    </row>
    <row r="34" spans="2:7" s="4" customFormat="1">
      <c r="B34" s="123"/>
      <c r="F34" s="5"/>
      <c r="G34" s="5"/>
    </row>
    <row r="35" spans="2:7" s="4" customFormat="1">
      <c r="B35" s="123"/>
      <c r="F35" s="5"/>
      <c r="G35" s="5"/>
    </row>
    <row r="36" spans="2:7" s="4" customFormat="1">
      <c r="B36" s="123"/>
      <c r="F36" s="5"/>
      <c r="G36" s="5"/>
    </row>
    <row r="37" spans="2:7" s="4" customFormat="1">
      <c r="B37" s="123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D1" sqref="D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36" t="s">
        <v>452</v>
      </c>
    </row>
    <row r="2" spans="1:6" s="114" customFormat="1" ht="15.75" customHeight="1">
      <c r="A2" s="2" t="s">
        <v>36</v>
      </c>
      <c r="B2" s="436">
        <v>43190</v>
      </c>
      <c r="C2" s="4"/>
      <c r="D2" s="4"/>
      <c r="E2" s="4"/>
      <c r="F2" s="4"/>
    </row>
    <row r="3" spans="1:6" s="114" customFormat="1" ht="15.75" customHeight="1">
      <c r="C3" s="4"/>
      <c r="D3" s="4"/>
      <c r="E3" s="4"/>
      <c r="F3" s="4"/>
    </row>
    <row r="4" spans="1:6" s="114" customFormat="1" ht="13.5" thickBot="1">
      <c r="A4" s="114" t="s">
        <v>90</v>
      </c>
      <c r="B4" s="345" t="s">
        <v>342</v>
      </c>
      <c r="C4" s="115" t="s">
        <v>78</v>
      </c>
      <c r="D4" s="4"/>
      <c r="E4" s="4"/>
      <c r="F4" s="4"/>
    </row>
    <row r="5" spans="1:6">
      <c r="A5" s="278">
        <v>1</v>
      </c>
      <c r="B5" s="346" t="s">
        <v>364</v>
      </c>
      <c r="C5" s="279">
        <f>'7. LI1 '!E21</f>
        <v>11902622999.840746</v>
      </c>
    </row>
    <row r="6" spans="1:6" s="280" customFormat="1">
      <c r="A6" s="124">
        <v>2.1</v>
      </c>
      <c r="B6" s="275" t="s">
        <v>343</v>
      </c>
      <c r="C6" s="202">
        <v>1657674584.4916062</v>
      </c>
    </row>
    <row r="7" spans="1:6" s="99" customFormat="1" outlineLevel="1">
      <c r="A7" s="93">
        <v>2.2000000000000002</v>
      </c>
      <c r="B7" s="94" t="s">
        <v>344</v>
      </c>
      <c r="C7" s="281">
        <v>228518117.89439279</v>
      </c>
    </row>
    <row r="8" spans="1:6" s="99" customFormat="1" ht="25.5">
      <c r="A8" s="93">
        <v>3</v>
      </c>
      <c r="B8" s="276" t="s">
        <v>345</v>
      </c>
      <c r="C8" s="282">
        <f>SUM(C5:C7)</f>
        <v>13788815702.226744</v>
      </c>
    </row>
    <row r="9" spans="1:6" s="280" customFormat="1">
      <c r="A9" s="124">
        <v>4</v>
      </c>
      <c r="B9" s="126" t="s">
        <v>93</v>
      </c>
      <c r="C9" s="202">
        <v>155063467.05700001</v>
      </c>
    </row>
    <row r="10" spans="1:6" s="99" customFormat="1" outlineLevel="1">
      <c r="A10" s="93">
        <v>5.0999999999999996</v>
      </c>
      <c r="B10" s="94" t="s">
        <v>346</v>
      </c>
      <c r="C10" s="281">
        <v>-922720134.68743467</v>
      </c>
    </row>
    <row r="11" spans="1:6" s="99" customFormat="1" outlineLevel="1">
      <c r="A11" s="93">
        <v>5.2</v>
      </c>
      <c r="B11" s="94" t="s">
        <v>347</v>
      </c>
      <c r="C11" s="281">
        <v>-217503441.51187077</v>
      </c>
    </row>
    <row r="12" spans="1:6" s="99" customFormat="1">
      <c r="A12" s="93">
        <v>6</v>
      </c>
      <c r="B12" s="274" t="s">
        <v>92</v>
      </c>
      <c r="C12" s="281">
        <v>0</v>
      </c>
    </row>
    <row r="13" spans="1:6" s="99" customFormat="1" ht="13.5" thickBot="1">
      <c r="A13" s="95">
        <v>7</v>
      </c>
      <c r="B13" s="277" t="s">
        <v>293</v>
      </c>
      <c r="C13" s="283">
        <f>SUM(C8:C12)</f>
        <v>12803655593.084436</v>
      </c>
    </row>
    <row r="15" spans="1:6">
      <c r="A15" s="297"/>
      <c r="B15" s="297"/>
    </row>
    <row r="16" spans="1:6">
      <c r="A16" s="297"/>
      <c r="B16" s="297"/>
    </row>
    <row r="17" spans="1:5" ht="15">
      <c r="A17" s="292"/>
      <c r="B17" s="293"/>
      <c r="C17" s="297"/>
      <c r="D17" s="297"/>
      <c r="E17" s="297"/>
    </row>
    <row r="18" spans="1:5" ht="15">
      <c r="A18" s="298"/>
      <c r="B18" s="299"/>
      <c r="C18" s="297"/>
      <c r="D18" s="297"/>
      <c r="E18" s="297"/>
    </row>
    <row r="19" spans="1:5">
      <c r="A19" s="300"/>
      <c r="B19" s="294"/>
      <c r="C19" s="297"/>
      <c r="D19" s="297"/>
      <c r="E19" s="297"/>
    </row>
    <row r="20" spans="1:5">
      <c r="A20" s="301"/>
      <c r="B20" s="295"/>
      <c r="C20" s="297"/>
      <c r="D20" s="297"/>
      <c r="E20" s="297"/>
    </row>
    <row r="21" spans="1:5">
      <c r="A21" s="301"/>
      <c r="B21" s="299"/>
      <c r="C21" s="297"/>
      <c r="D21" s="297"/>
      <c r="E21" s="297"/>
    </row>
    <row r="22" spans="1:5">
      <c r="A22" s="300"/>
      <c r="B22" s="296"/>
      <c r="C22" s="297"/>
      <c r="D22" s="297"/>
      <c r="E22" s="297"/>
    </row>
    <row r="23" spans="1:5">
      <c r="A23" s="301"/>
      <c r="B23" s="295"/>
      <c r="C23" s="297"/>
      <c r="D23" s="297"/>
      <c r="E23" s="297"/>
    </row>
    <row r="24" spans="1:5">
      <c r="A24" s="301"/>
      <c r="B24" s="295"/>
      <c r="C24" s="297"/>
      <c r="D24" s="297"/>
      <c r="E24" s="297"/>
    </row>
    <row r="25" spans="1:5">
      <c r="A25" s="301"/>
      <c r="B25" s="302"/>
      <c r="C25" s="297"/>
      <c r="D25" s="297"/>
      <c r="E25" s="297"/>
    </row>
    <row r="26" spans="1:5">
      <c r="A26" s="301"/>
      <c r="B26" s="299"/>
      <c r="C26" s="297"/>
      <c r="D26" s="297"/>
      <c r="E26" s="297"/>
    </row>
    <row r="27" spans="1:5">
      <c r="A27" s="297"/>
      <c r="B27" s="303"/>
      <c r="C27" s="297"/>
      <c r="D27" s="297"/>
      <c r="E27" s="297"/>
    </row>
    <row r="28" spans="1:5">
      <c r="A28" s="297"/>
      <c r="B28" s="303"/>
      <c r="C28" s="297"/>
      <c r="D28" s="297"/>
      <c r="E28" s="297"/>
    </row>
    <row r="29" spans="1:5">
      <c r="A29" s="297"/>
      <c r="B29" s="303"/>
      <c r="C29" s="297"/>
      <c r="D29" s="297"/>
      <c r="E29" s="297"/>
    </row>
    <row r="30" spans="1:5">
      <c r="A30" s="297"/>
      <c r="B30" s="303"/>
      <c r="C30" s="297"/>
      <c r="D30" s="297"/>
      <c r="E30" s="297"/>
    </row>
    <row r="31" spans="1:5">
      <c r="A31" s="297"/>
      <c r="B31" s="303"/>
      <c r="C31" s="297"/>
      <c r="D31" s="297"/>
      <c r="E31" s="297"/>
    </row>
    <row r="32" spans="1:5">
      <c r="A32" s="297"/>
      <c r="B32" s="303"/>
      <c r="C32" s="297"/>
      <c r="D32" s="297"/>
      <c r="E32" s="297"/>
    </row>
    <row r="33" spans="1:5">
      <c r="A33" s="297"/>
      <c r="B33" s="303"/>
      <c r="C33" s="297"/>
      <c r="D33" s="297"/>
      <c r="E33" s="297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2018-04-30T16:29:34Z</dcterms:modified>
</cp:coreProperties>
</file>