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755" tabRatio="919" activeTab="1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7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11">#REF!</definedName>
    <definedName name="ACC_DBS" localSheetId="4">#REF!</definedName>
    <definedName name="ACC_DBS" localSheetId="10">#REF!</definedName>
    <definedName name="ACC_DBS">#REF!</definedName>
    <definedName name="ACC_ISO" localSheetId="11">#REF!</definedName>
    <definedName name="ACC_ISO" localSheetId="4">#REF!</definedName>
    <definedName name="ACC_ISO" localSheetId="10">#REF!</definedName>
    <definedName name="ACC_ISO">#REF!</definedName>
    <definedName name="ACC_SALDO" localSheetId="11">#REF!</definedName>
    <definedName name="ACC_SALDO" localSheetId="4">#REF!</definedName>
    <definedName name="ACC_SALDO" localSheetId="10">#REF!</definedName>
    <definedName name="ACC_SALDO">#REF!</definedName>
    <definedName name="BS_BALACC" localSheetId="11">#REF!</definedName>
    <definedName name="BS_BALACC" localSheetId="4">#REF!</definedName>
    <definedName name="BS_BALACC" localSheetId="10">#REF!</definedName>
    <definedName name="BS_BALACC">#REF!</definedName>
    <definedName name="BS_BALANCE" localSheetId="11">#REF!</definedName>
    <definedName name="BS_BALANCE" localSheetId="4">#REF!</definedName>
    <definedName name="BS_BALANCE" localSheetId="10">#REF!</definedName>
    <definedName name="BS_BALANCE">#REF!</definedName>
    <definedName name="BS_CR" localSheetId="11">#REF!</definedName>
    <definedName name="BS_CR" localSheetId="4">#REF!</definedName>
    <definedName name="BS_CR" localSheetId="10">#REF!</definedName>
    <definedName name="BS_CR">#REF!</definedName>
    <definedName name="BS_CR_EQU" localSheetId="11">#REF!</definedName>
    <definedName name="BS_CR_EQU" localSheetId="4">#REF!</definedName>
    <definedName name="BS_CR_EQU" localSheetId="10">#REF!</definedName>
    <definedName name="BS_CR_EQU">#REF!</definedName>
    <definedName name="BS_DB" localSheetId="11">#REF!</definedName>
    <definedName name="BS_DB" localSheetId="4">#REF!</definedName>
    <definedName name="BS_DB" localSheetId="10">#REF!</definedName>
    <definedName name="BS_DB">#REF!</definedName>
    <definedName name="BS_DB_EQU" localSheetId="11">#REF!</definedName>
    <definedName name="BS_DB_EQU" localSheetId="4">#REF!</definedName>
    <definedName name="BS_DB_EQU" localSheetId="10">#REF!</definedName>
    <definedName name="BS_DB_EQU">#REF!</definedName>
    <definedName name="BS_DT" localSheetId="11">#REF!</definedName>
    <definedName name="BS_DT" localSheetId="4">#REF!</definedName>
    <definedName name="BS_DT" localSheetId="10">#REF!</definedName>
    <definedName name="BS_DT">#REF!</definedName>
    <definedName name="BS_ISO" localSheetId="11">#REF!</definedName>
    <definedName name="BS_ISO" localSheetId="4">#REF!</definedName>
    <definedName name="BS_ISO" localSheetId="10">#REF!</definedName>
    <definedName name="BS_ISO">#REF!</definedName>
    <definedName name="CurrentDate" localSheetId="11">#REF!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14" i="37" l="1"/>
  <c r="D45" i="75" l="1"/>
  <c r="C45" i="75"/>
  <c r="D40" i="75"/>
  <c r="C40" i="75"/>
  <c r="D32" i="75"/>
  <c r="C32" i="75"/>
  <c r="D22" i="75"/>
  <c r="C22" i="75"/>
  <c r="D19" i="75"/>
  <c r="C19" i="75"/>
  <c r="D16" i="75"/>
  <c r="C16" i="75"/>
  <c r="D13" i="75"/>
  <c r="C13" i="75"/>
  <c r="D7" i="75"/>
  <c r="C7" i="75"/>
  <c r="H22" i="74" l="1"/>
  <c r="H21" i="74"/>
  <c r="H20" i="74"/>
  <c r="H19" i="74"/>
  <c r="H18" i="74"/>
  <c r="H17" i="74"/>
  <c r="H16" i="74"/>
  <c r="H15" i="74"/>
  <c r="H14" i="74"/>
  <c r="H13" i="74"/>
  <c r="H12" i="74"/>
  <c r="H11" i="74"/>
  <c r="H10" i="74"/>
  <c r="H9" i="74"/>
  <c r="C22" i="74"/>
  <c r="H8" i="74"/>
  <c r="C14" i="79"/>
  <c r="C44" i="79"/>
  <c r="C34" i="79"/>
  <c r="C22" i="79"/>
  <c r="B2" i="62"/>
  <c r="B1" i="62"/>
  <c r="B1" i="6"/>
  <c r="H14" i="62" l="1"/>
  <c r="G14" i="62"/>
  <c r="F14" i="62"/>
  <c r="E14" i="62"/>
  <c r="D14" i="62"/>
  <c r="C14" i="62"/>
  <c r="D6" i="71" l="1"/>
  <c r="D13" i="71" s="1"/>
  <c r="C6" i="71"/>
  <c r="C13" i="71" l="1"/>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N14" i="37" l="1"/>
  <c r="E7" i="37"/>
  <c r="C21" i="37"/>
  <c r="N8" i="37"/>
  <c r="E21" i="37" l="1"/>
  <c r="N7" i="37"/>
  <c r="N21" i="37" s="1"/>
  <c r="K7" i="37"/>
  <c r="E21" i="72" l="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D54" i="53" s="1"/>
  <c r="C34" i="53"/>
  <c r="C45" i="53" s="1"/>
  <c r="C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alcChain>
</file>

<file path=xl/sharedStrings.xml><?xml version="1.0" encoding="utf-8"?>
<sst xmlns="http://schemas.openxmlformats.org/spreadsheetml/2006/main" count="1213" uniqueCount="908">
  <si>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</si>
  <si>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</si>
  <si>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</si>
  <si>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</si>
  <si>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</si>
  <si>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</si>
  <si>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</si>
  <si>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</si>
  <si>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</si>
  <si>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</si>
  <si>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</si>
  <si>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</si>
  <si>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</si>
  <si>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</si>
  <si>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</si>
  <si>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</si>
  <si>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</si>
  <si>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</si>
  <si>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</si>
  <si>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</si>
  <si>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</si>
  <si>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</si>
  <si>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</si>
  <si>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</si>
  <si>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</si>
  <si>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</si>
  <si>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</si>
  <si>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</si>
  <si>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</si>
  <si>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</si>
  <si>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</si>
  <si>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</si>
  <si>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</si>
  <si>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</si>
  <si>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</si>
  <si>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</si>
  <si>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</si>
  <si>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</si>
  <si>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</si>
  <si>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</si>
  <si>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</si>
  <si>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</si>
  <si>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</si>
  <si>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</si>
  <si>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</si>
  <si>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</si>
  <si>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</si>
  <si>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</si>
  <si>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</si>
  <si>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</si>
  <si>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</si>
  <si>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</si>
  <si>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</si>
  <si>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</si>
  <si>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</si>
  <si>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</si>
  <si>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</si>
  <si>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</si>
  <si>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</si>
  <si>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</si>
  <si>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</si>
  <si>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</si>
  <si>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</si>
  <si>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</si>
  <si>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</si>
  <si>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</si>
  <si>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</si>
  <si>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</si>
  <si>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</si>
  <si>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</si>
  <si>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</si>
  <si>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</si>
  <si>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</si>
  <si>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</si>
  <si>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</si>
  <si>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</si>
  <si>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</si>
  <si>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</si>
  <si>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</si>
  <si>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</si>
  <si>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</si>
  <si>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</si>
  <si>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</si>
  <si>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</si>
  <si>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</si>
  <si>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</si>
  <si>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</si>
  <si>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</si>
  <si>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</si>
  <si>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</si>
  <si>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</si>
  <si>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</si>
  <si>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</si>
  <si>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</si>
  <si>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</si>
  <si>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</si>
  <si>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</si>
  <si>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</si>
  <si>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</si>
  <si>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</si>
  <si>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</si>
  <si>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</si>
  <si>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</si>
  <si>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</si>
  <si>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</si>
  <si>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</si>
  <si>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</si>
  <si>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</si>
  <si>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</si>
  <si>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</si>
  <si>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</si>
  <si>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</si>
  <si>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</si>
  <si>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</si>
  <si>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</si>
  <si>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</si>
  <si>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</si>
  <si>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</si>
  <si>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</si>
  <si>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</si>
  <si>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</si>
  <si>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</si>
  <si>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</si>
  <si>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</si>
  <si>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</si>
  <si>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</si>
  <si>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</si>
  <si>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</si>
  <si>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</si>
  <si>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</si>
  <si>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</si>
  <si>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</si>
  <si>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</si>
  <si>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</si>
  <si>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</si>
  <si>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</si>
  <si>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</si>
  <si>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</si>
  <si>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</si>
  <si>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</si>
  <si>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</si>
  <si>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</si>
  <si>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</si>
  <si>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</si>
  <si>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</si>
  <si>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</si>
  <si>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</si>
  <si>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</si>
  <si>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</si>
  <si>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</si>
  <si>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</si>
  <si>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</si>
  <si>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</si>
  <si>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</si>
  <si>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</si>
  <si>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</si>
  <si>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</si>
  <si>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</si>
  <si>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</si>
  <si>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</si>
  <si>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</si>
  <si>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</si>
  <si>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</si>
  <si>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</si>
  <si>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</si>
  <si>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</si>
  <si>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</si>
  <si>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</si>
  <si>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</si>
  <si>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</si>
  <si>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</si>
  <si>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</si>
  <si>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</si>
  <si>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</si>
  <si>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</si>
  <si>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</si>
  <si>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</si>
  <si>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</si>
  <si>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</si>
  <si>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</si>
  <si>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</si>
  <si>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</si>
  <si>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</si>
  <si>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</si>
  <si>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</si>
  <si>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</si>
  <si>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</si>
  <si>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</si>
  <si>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</si>
  <si>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</si>
  <si>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</si>
  <si>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</si>
  <si>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</si>
  <si>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</si>
  <si>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</si>
  <si>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</si>
  <si>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</si>
  <si>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</si>
  <si>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</si>
  <si>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</si>
  <si>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</si>
  <si>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</si>
  <si>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</si>
  <si>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</si>
  <si>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</si>
  <si>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</si>
  <si>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</si>
  <si>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</si>
  <si>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</si>
  <si>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</si>
  <si>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</si>
  <si>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</si>
  <si>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</si>
  <si>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</si>
  <si>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</si>
  <si>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</si>
  <si>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</si>
  <si>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</si>
  <si>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</si>
  <si>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</si>
  <si>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</si>
  <si>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</si>
  <si>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</si>
  <si>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</si>
  <si>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</si>
  <si>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</si>
  <si>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</si>
  <si>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</si>
  <si>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</si>
  <si>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</si>
  <si>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</si>
  <si>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</si>
  <si>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</si>
  <si>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</si>
  <si>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</si>
  <si>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</si>
  <si>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</si>
  <si>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</si>
  <si>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</si>
  <si>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</si>
  <si>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</si>
  <si>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</si>
  <si>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</si>
  <si>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</si>
  <si>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</si>
  <si>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</si>
  <si>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</si>
  <si>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</si>
  <si>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</si>
  <si>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</si>
  <si>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</si>
  <si>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</si>
  <si>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</si>
  <si>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</si>
  <si>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</si>
  <si>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</si>
  <si>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</si>
  <si>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</si>
  <si>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</si>
  <si>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</si>
  <si>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</si>
  <si>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</si>
  <si>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</si>
  <si>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</si>
  <si>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</si>
  <si>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</si>
  <si>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</si>
  <si>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</si>
  <si>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</si>
  <si>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</si>
  <si>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</si>
  <si>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</si>
  <si>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</si>
  <si>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</si>
  <si>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</si>
  <si>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</si>
  <si>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</si>
  <si>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</si>
  <si>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</si>
  <si>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</si>
  <si>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</si>
  <si>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</si>
  <si>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</si>
  <si>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</si>
  <si>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</si>
  <si>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</si>
  <si>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</si>
  <si>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</si>
  <si>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</si>
  <si>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</si>
  <si>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</si>
  <si>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</si>
  <si>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</si>
  <si>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</si>
  <si>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</si>
  <si>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</si>
  <si>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</si>
  <si>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</si>
  <si>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</si>
  <si>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</si>
  <si>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</si>
  <si>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</si>
  <si>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</si>
  <si>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</si>
  <si>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</si>
  <si>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</si>
  <si>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</si>
  <si>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</si>
  <si>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</si>
  <si>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</si>
  <si>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</si>
  <si>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</si>
  <si>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</si>
  <si>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</si>
  <si>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</si>
  <si>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</si>
  <si>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</si>
  <si>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</si>
  <si>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</si>
  <si>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</si>
  <si>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</si>
  <si>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</si>
  <si>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</si>
  <si>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</si>
  <si>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</si>
  <si>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</si>
  <si>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</si>
  <si>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</si>
  <si>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</si>
  <si>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</si>
  <si>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</si>
  <si>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</si>
  <si>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</si>
  <si>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</si>
  <si>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</si>
  <si>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</si>
  <si>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</si>
  <si>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</si>
  <si>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</si>
  <si>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</si>
  <si>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</si>
  <si>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</si>
  <si>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</si>
  <si>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</si>
  <si>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</si>
  <si>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</si>
  <si>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</si>
  <si>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</si>
  <si>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</si>
  <si>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</si>
  <si>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</si>
  <si>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</si>
  <si>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</si>
  <si>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</si>
  <si>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</si>
  <si>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</si>
  <si>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</si>
  <si>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</si>
  <si>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</si>
  <si>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</si>
  <si>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</si>
  <si>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</si>
  <si>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</si>
  <si>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</si>
  <si>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</si>
  <si>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</si>
  <si>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</si>
  <si>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</si>
  <si>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</si>
  <si>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</si>
  <si>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</si>
  <si>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</si>
  <si>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</si>
  <si>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</si>
  <si>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</si>
  <si>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</si>
  <si>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</si>
  <si>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</si>
  <si>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</si>
  <si>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</si>
  <si>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</si>
  <si>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</si>
  <si>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</si>
  <si>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</si>
  <si>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</si>
  <si>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</si>
  <si>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</si>
  <si>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</si>
  <si>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</si>
  <si>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</si>
  <si>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</si>
  <si>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</si>
  <si>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</si>
  <si>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</si>
  <si>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</si>
  <si>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</si>
  <si>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</si>
  <si>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</si>
  <si>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</si>
  <si>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</si>
  <si>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</si>
  <si>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</si>
  <si>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</si>
  <si>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</si>
  <si>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</si>
  <si>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</si>
  <si>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</si>
  <si>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</si>
  <si>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</si>
  <si>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</si>
  <si>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</si>
  <si>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</si>
  <si>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</si>
  <si>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</si>
  <si>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</si>
  <si>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</si>
  <si>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</si>
  <si>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</si>
  <si>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</si>
  <si>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</si>
  <si>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</si>
  <si>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</si>
  <si>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</si>
  <si>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</si>
  <si>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</si>
  <si>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</si>
  <si>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</si>
  <si>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</si>
  <si>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</si>
  <si>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</si>
  <si>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</si>
  <si>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</si>
  <si>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</si>
  <si>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</si>
  <si>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</si>
  <si>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</si>
  <si>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</si>
  <si>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</si>
  <si>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</si>
  <si>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</si>
  <si>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</si>
  <si>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</si>
  <si>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</si>
  <si>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</si>
  <si>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</si>
  <si>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</si>
  <si>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</si>
  <si>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</si>
  <si>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</si>
  <si>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</si>
  <si>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</si>
  <si>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</si>
  <si>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</si>
  <si>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</si>
  <si>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</si>
  <si>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</si>
  <si>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</si>
  <si>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</si>
  <si>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</si>
  <si>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</si>
  <si>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</si>
  <si>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</si>
  <si>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</si>
  <si>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</si>
  <si>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</si>
  <si>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</si>
  <si>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</si>
  <si>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</si>
  <si>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</si>
  <si>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</si>
  <si>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</si>
  <si>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</si>
  <si>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</si>
  <si>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</si>
  <si>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</si>
  <si>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</si>
  <si>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</si>
  <si>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</si>
  <si>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</si>
  <si>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</si>
  <si>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</si>
  <si>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</si>
  <si>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</si>
  <si>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</si>
  <si>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</si>
  <si>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</si>
  <si>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</si>
  <si>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</si>
  <si>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</si>
  <si>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</si>
  <si>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</si>
  <si>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</si>
  <si>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</si>
  <si>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</si>
  <si>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</si>
  <si>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</si>
  <si>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</si>
  <si>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</si>
  <si>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</si>
  <si>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</si>
  <si>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</si>
  <si>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</si>
  <si>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</si>
  <si>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</si>
  <si>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</si>
  <si>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</si>
  <si>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</si>
  <si>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</si>
  <si>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</si>
  <si>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</si>
  <si>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</si>
  <si>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</si>
  <si>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</si>
  <si>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</si>
  <si>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</si>
  <si>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</si>
  <si>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</si>
  <si>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</si>
  <si>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</si>
  <si>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</si>
  <si>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</si>
  <si>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</si>
  <si>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</si>
  <si>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</si>
  <si>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</si>
  <si>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</si>
  <si>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</si>
  <si>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</si>
  <si>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</si>
  <si>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</si>
  <si>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</si>
  <si>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</si>
  <si>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</si>
  <si>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</si>
  <si>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</si>
  <si>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</si>
  <si>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</si>
  <si>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</si>
  <si>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</si>
  <si>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</si>
  <si>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</si>
  <si>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</si>
  <si>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</si>
  <si>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</si>
  <si>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</si>
  <si>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</si>
  <si>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</si>
  <si>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</si>
  <si>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</si>
  <si>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</si>
  <si>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</si>
  <si>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</si>
  <si>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</si>
  <si>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</si>
  <si>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</si>
  <si>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</si>
  <si>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</si>
  <si>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</si>
  <si>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</si>
  <si>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</si>
  <si>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</si>
  <si>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</si>
  <si>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</si>
  <si>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</si>
  <si>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</si>
  <si>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</si>
  <si>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</si>
  <si>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</si>
  <si>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</si>
  <si>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</si>
  <si>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</si>
  <si>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</si>
  <si>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</si>
  <si>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</si>
  <si>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</si>
  <si>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</si>
  <si>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</si>
  <si>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</si>
  <si>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</si>
  <si>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</si>
  <si>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</si>
  <si>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</si>
  <si>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</si>
  <si>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</si>
  <si>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</si>
  <si>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</si>
  <si>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</si>
  <si>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</si>
  <si>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</si>
  <si>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</si>
  <si>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</si>
  <si>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</si>
  <si>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</si>
  <si>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</si>
  <si>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</si>
  <si>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</si>
  <si>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</si>
  <si>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</si>
  <si>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</si>
  <si>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</si>
  <si>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</si>
  <si>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</si>
  <si>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</si>
  <si>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</si>
  <si>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</si>
  <si>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</si>
  <si>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</si>
  <si>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</si>
  <si>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</si>
  <si>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</si>
  <si>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</si>
  <si>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</si>
  <si>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</si>
  <si>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</si>
  <si>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</si>
  <si>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</si>
  <si>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</si>
  <si>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</si>
  <si>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</si>
  <si>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</si>
  <si>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</si>
  <si>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</si>
  <si>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</si>
  <si>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</si>
  <si>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</si>
  <si>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</si>
  <si>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</si>
  <si>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</si>
  <si>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</si>
  <si>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</si>
  <si>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</si>
  <si>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</si>
  <si>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</si>
  <si>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</si>
  <si>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</si>
  <si>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</si>
  <si>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</si>
  <si>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</si>
  <si>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</si>
  <si>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</si>
  <si>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</si>
  <si>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</si>
  <si>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</si>
  <si>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</si>
  <si>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</si>
  <si>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</si>
  <si>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</si>
  <si>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</si>
  <si>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</si>
  <si>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</si>
  <si>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</si>
  <si>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</si>
  <si>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</si>
  <si>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</si>
  <si>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</si>
  <si>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</si>
  <si>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</si>
  <si>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</si>
  <si>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</si>
  <si>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</si>
  <si>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</si>
  <si>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</si>
  <si>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</si>
  <si>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</si>
  <si>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</si>
  <si>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</si>
  <si>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</si>
  <si>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</si>
  <si>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</si>
  <si>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</si>
  <si>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</si>
  <si>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</si>
  <si>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</si>
  <si>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</si>
  <si>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</si>
  <si>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</si>
  <si>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</si>
  <si>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</si>
  <si>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</si>
  <si>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</si>
  <si>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</si>
  <si>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</si>
  <si>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</si>
  <si>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</si>
  <si>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</si>
  <si>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</si>
  <si>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</si>
  <si>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</si>
  <si>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</si>
  <si>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</si>
  <si>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</si>
  <si>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</si>
  <si>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</si>
  <si>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</si>
  <si>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</si>
  <si>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</si>
  <si>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</si>
  <si>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</si>
  <si>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</si>
  <si>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</si>
  <si>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</si>
  <si>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</si>
  <si>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</si>
  <si>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</si>
  <si>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</si>
  <si>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</si>
  <si>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</si>
  <si>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</si>
  <si>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</si>
  <si>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</si>
  <si>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</si>
  <si>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</si>
  <si>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</si>
  <si>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</si>
  <si>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</si>
  <si>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</si>
  <si>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</si>
  <si>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</si>
  <si>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</si>
  <si>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</si>
  <si>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</si>
  <si>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</si>
  <si>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</si>
  <si>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</si>
  <si>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</si>
  <si>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</si>
  <si>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</si>
  <si>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</si>
  <si>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</si>
  <si>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</si>
  <si>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</si>
  <si>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</si>
  <si>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</si>
  <si>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</si>
  <si>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</si>
  <si>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</si>
  <si>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</si>
  <si>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</si>
  <si>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</si>
  <si>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</si>
  <si>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</si>
  <si>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</si>
  <si>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</si>
  <si>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</si>
  <si>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</si>
  <si>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</si>
  <si>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</si>
  <si>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</si>
  <si>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</si>
  <si>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</si>
  <si>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</si>
  <si>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</si>
  <si>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</si>
  <si>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</si>
  <si>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</si>
  <si>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</si>
  <si>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</si>
  <si>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</si>
  <si>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</si>
  <si>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</si>
  <si>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</si>
  <si>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</si>
  <si>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</si>
  <si>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</si>
  <si>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</si>
  <si>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</si>
  <si>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</si>
  <si>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</si>
  <si>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</si>
  <si>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</si>
  <si>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</si>
  <si>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</si>
  <si>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</si>
  <si>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</si>
  <si>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</si>
  <si>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</si>
  <si>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</si>
  <si>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</si>
  <si>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</si>
  <si>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</si>
  <si>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</si>
  <si>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</si>
  <si>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</si>
  <si>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</si>
  <si>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</si>
  <si>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</si>
  <si>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</si>
  <si>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</si>
  <si>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</si>
  <si>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</si>
  <si>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</si>
  <si>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</si>
  <si>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</si>
  <si>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</si>
  <si>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</si>
  <si>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</si>
  <si>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</si>
  <si>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</si>
  <si>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</si>
  <si>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</si>
  <si>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</si>
  <si>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</si>
  <si>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</si>
  <si>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</si>
  <si>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</si>
  <si>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</si>
  <si>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</si>
  <si>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</si>
  <si>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</si>
  <si>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</si>
  <si>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</si>
  <si>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</si>
  <si>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</si>
  <si>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</si>
  <si>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</si>
  <si>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</si>
  <si>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</si>
  <si>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</si>
  <si>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</si>
  <si>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</si>
  <si>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</si>
  <si>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</si>
  <si>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</si>
  <si>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</si>
  <si>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</si>
  <si>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</si>
  <si>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</si>
  <si>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</si>
  <si>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</si>
  <si>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</si>
  <si>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</si>
  <si>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</si>
  <si>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</si>
  <si>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</si>
  <si>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</si>
  <si>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</si>
  <si>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</si>
  <si>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</si>
  <si>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</si>
  <si>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</si>
  <si>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</si>
  <si>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</si>
  <si>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</si>
  <si>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</si>
  <si>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</si>
  <si>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</si>
  <si>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</si>
  <si>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</si>
  <si>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</si>
  <si>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</si>
  <si>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</si>
  <si>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</si>
  <si>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</si>
  <si>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</si>
  <si>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</si>
  <si>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</si>
  <si>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</si>
  <si>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</si>
  <si>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</si>
  <si>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</si>
  <si>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</si>
  <si>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</si>
  <si>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</si>
  <si>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</si>
  <si>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</si>
  <si>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</si>
  <si>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</si>
  <si>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</si>
  <si>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</si>
  <si>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</si>
  <si>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</si>
  <si>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</si>
  <si>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</si>
  <si>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X</t>
  </si>
  <si>
    <t>მამუკა ხაზარაძე</t>
  </si>
  <si>
    <t>ბადრი ჯაფარიძე</t>
  </si>
  <si>
    <t>ვახტანგ ბუცხრიკიძე</t>
  </si>
  <si>
    <t>გიორგი შაგიძე</t>
  </si>
  <si>
    <t>ნიკოლოზ ენუქიძე</t>
  </si>
  <si>
    <t>სტეფან უილკე</t>
  </si>
  <si>
    <t>სტეფანო მარსალია</t>
  </si>
  <si>
    <t>ერიკ რაჯენდრა</t>
  </si>
  <si>
    <t>ნიკოლას დომინიკ ჰააგი</t>
  </si>
  <si>
    <t>პაატა ღაძაძე</t>
  </si>
  <si>
    <t>ვანო ბალიაშვილი</t>
  </si>
  <si>
    <t>ნინო მასურაშვილი</t>
  </si>
  <si>
    <t>დავით ჭყონია</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</si>
  <si>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</si>
  <si>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</si>
  <si>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</si>
  <si>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</si>
  <si>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</si>
  <si>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</si>
  <si>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</si>
  <si>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სს თიბისი ბანკი</t>
  </si>
  <si>
    <t>www.tbcbank.com.ge</t>
  </si>
  <si>
    <t>(Capital), N 39</t>
  </si>
  <si>
    <t>მათ შორის 10%–ზე მეტი წილის ფლობა კომერციული დაწესებულებების სააქციო კაპიტალში</t>
  </si>
  <si>
    <t>(Capital),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</si>
  <si>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</si>
  <si>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 xml:space="preserve"> (Capital), N 27</t>
  </si>
  <si>
    <t>(Capital), N 37</t>
  </si>
  <si>
    <t>(Capital), N2</t>
  </si>
  <si>
    <t>(Capital), N 3</t>
  </si>
  <si>
    <t>(Capital), N 5</t>
  </si>
  <si>
    <t>(Capital), N6</t>
  </si>
  <si>
    <t xml:space="preserve">(Capital), N 4, 8 </t>
  </si>
  <si>
    <t>(Capital),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</si>
</sst>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9"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6"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9"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3" fontId="2" fillId="72" borderId="115" applyFont="0">
      <alignment horizontal="right" vertical="center"/>
      <protection locked="0"/>
    </xf>
    <xf numFmtId="0" fontId="69"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9"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5" fillId="70" borderId="116" applyFont="0" applyBorder="0">
      <alignment horizontal="center" wrapText="1"/>
    </xf>
    <xf numFmtId="168" fontId="57" fillId="0" borderId="113">
      <alignment horizontal="left" vertical="center"/>
    </xf>
    <xf numFmtId="0" fontId="57" fillId="0" borderId="113">
      <alignment horizontal="left" vertical="center"/>
    </xf>
    <xf numFmtId="0" fontId="57" fillId="0" borderId="113">
      <alignment horizontal="left" vertical="center"/>
    </xf>
    <xf numFmtId="0" fontId="2" fillId="69" borderId="115" applyNumberFormat="0" applyFont="0" applyBorder="0" applyProtection="0">
      <alignment horizontal="center" vertical="center"/>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41"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9"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1" fillId="0" borderId="0"/>
    <xf numFmtId="169" fontId="29" fillId="37" borderId="0"/>
  </cellStyleXfs>
  <cellXfs count="63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8"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5"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1"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92"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5" xfId="0" applyNumberFormat="1" applyFont="1" applyFill="1" applyBorder="1" applyAlignment="1">
      <alignment horizontal="right" vertical="center"/>
    </xf>
    <xf numFmtId="0" fontId="109" fillId="0" borderId="92" xfId="0" applyNumberFormat="1" applyFont="1" applyFill="1" applyBorder="1" applyAlignment="1">
      <alignment vertical="center" wrapText="1"/>
    </xf>
    <xf numFmtId="0" fontId="109" fillId="0" borderId="92" xfId="0" applyFont="1" applyFill="1" applyBorder="1" applyAlignment="1">
      <alignment horizontal="left" vertical="center" wrapText="1"/>
    </xf>
    <xf numFmtId="0" fontId="109" fillId="0" borderId="92" xfId="12672" applyFont="1" applyFill="1" applyBorder="1" applyAlignment="1">
      <alignment horizontal="left" vertical="center" wrapText="1"/>
    </xf>
    <xf numFmtId="0" fontId="109" fillId="0" borderId="92" xfId="0" applyNumberFormat="1" applyFont="1" applyFill="1" applyBorder="1" applyAlignment="1">
      <alignment horizontal="left" vertical="center" wrapText="1"/>
    </xf>
    <xf numFmtId="0" fontId="109" fillId="0" borderId="92" xfId="0" applyNumberFormat="1" applyFont="1" applyFill="1" applyBorder="1" applyAlignment="1">
      <alignment horizontal="right" vertical="center" wrapText="1"/>
    </xf>
    <xf numFmtId="0" fontId="109" fillId="0" borderId="92" xfId="0" applyNumberFormat="1" applyFont="1" applyFill="1" applyBorder="1" applyAlignment="1">
      <alignment horizontal="right" vertical="center"/>
    </xf>
    <xf numFmtId="0" fontId="109" fillId="0" borderId="92" xfId="0" applyFont="1" applyFill="1" applyBorder="1" applyAlignment="1">
      <alignment vertical="center" wrapText="1"/>
    </xf>
    <xf numFmtId="0" fontId="109" fillId="0" borderId="95"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1" xfId="0" applyNumberFormat="1" applyFont="1" applyFill="1" applyBorder="1" applyAlignment="1">
      <alignment horizontal="right" vertical="center"/>
    </xf>
    <xf numFmtId="0" fontId="109"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99" xfId="0" applyFont="1" applyFill="1" applyBorder="1" applyAlignment="1">
      <alignment vertical="center" wrapText="1"/>
    </xf>
    <xf numFmtId="0" fontId="109" fillId="0" borderId="99" xfId="0" applyFont="1" applyFill="1" applyBorder="1" applyAlignment="1">
      <alignment horizontal="left" vertical="center" wrapText="1"/>
    </xf>
    <xf numFmtId="167" fontId="19" fillId="77" borderId="65" xfId="0" applyNumberFormat="1" applyFont="1" applyFill="1" applyBorder="1" applyAlignment="1">
      <alignment horizontal="center"/>
    </xf>
    <xf numFmtId="0" fontId="109" fillId="0" borderId="92" xfId="0" applyNumberFormat="1" applyFont="1" applyFill="1" applyBorder="1" applyAlignment="1">
      <alignment vertical="center"/>
    </xf>
    <xf numFmtId="0" fontId="109" fillId="0" borderId="92" xfId="0" applyNumberFormat="1" applyFont="1" applyFill="1" applyBorder="1" applyAlignment="1">
      <alignment horizontal="left" vertical="center" wrapText="1"/>
    </xf>
    <xf numFmtId="0" fontId="111" fillId="0" borderId="92"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08"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5" xfId="0" applyFont="1" applyFill="1" applyBorder="1" applyAlignment="1">
      <alignment vertical="center"/>
    </xf>
    <xf numFmtId="0" fontId="6" fillId="0" borderId="115"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2" xfId="0" applyFont="1" applyFill="1" applyBorder="1" applyAlignment="1">
      <alignment vertical="center"/>
    </xf>
    <xf numFmtId="0" fontId="4" fillId="0" borderId="19"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169" fontId="29" fillId="37" borderId="34" xfId="20" applyBorder="1"/>
    <xf numFmtId="169" fontId="29" fillId="37" borderId="127" xfId="20" applyBorder="1"/>
    <xf numFmtId="169" fontId="29" fillId="37" borderId="117" xfId="20" applyBorder="1"/>
    <xf numFmtId="169" fontId="29"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3"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5" xfId="0" applyFont="1" applyFill="1" applyBorder="1" applyAlignment="1">
      <alignment horizontal="center" vertical="center" wrapText="1"/>
    </xf>
    <xf numFmtId="0" fontId="109" fillId="78" borderId="99" xfId="0" applyFont="1" applyFill="1" applyBorder="1" applyAlignment="1">
      <alignment horizontal="left" vertical="center"/>
    </xf>
    <xf numFmtId="0" fontId="109" fillId="78" borderId="92" xfId="0" applyFont="1" applyFill="1" applyBorder="1" applyAlignment="1">
      <alignment vertical="center" wrapText="1"/>
    </xf>
    <xf numFmtId="0" fontId="109" fillId="78" borderId="92" xfId="0" applyFont="1" applyFill="1" applyBorder="1" applyAlignment="1">
      <alignment horizontal="left" vertical="center" wrapText="1"/>
    </xf>
    <xf numFmtId="0" fontId="109" fillId="0" borderId="99"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4" xfId="0" applyFont="1" applyBorder="1" applyAlignment="1">
      <alignment vertical="center" wrapText="1"/>
    </xf>
    <xf numFmtId="167" fontId="4" fillId="0" borderId="115"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5" xfId="0" applyNumberFormat="1" applyFont="1" applyBorder="1" applyAlignment="1">
      <alignment horizontal="center" vertical="center"/>
    </xf>
    <xf numFmtId="0" fontId="14" fillId="0" borderId="114"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5"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5" xfId="0" applyFont="1" applyFill="1" applyBorder="1" applyAlignment="1">
      <alignment horizontal="left" vertical="center" wrapText="1"/>
    </xf>
    <xf numFmtId="0" fontId="113" fillId="0" borderId="135" xfId="0" applyFont="1" applyFill="1" applyBorder="1" applyAlignment="1">
      <alignment horizontal="right" vertical="center" wrapText="1"/>
    </xf>
    <xf numFmtId="0" fontId="113" fillId="0" borderId="115" xfId="0" applyFont="1" applyFill="1" applyBorder="1" applyAlignment="1">
      <alignment horizontal="left" vertical="center" wrapText="1"/>
    </xf>
    <xf numFmtId="0" fontId="113" fillId="0" borderId="133" xfId="0" applyFont="1" applyFill="1" applyBorder="1" applyAlignment="1">
      <alignment horizontal="left" vertical="center" wrapText="1"/>
    </xf>
    <xf numFmtId="9" fontId="6" fillId="36" borderId="115" xfId="20961" applyFont="1" applyFill="1" applyBorder="1" applyAlignment="1">
      <alignment horizontal="left" vertical="center" wrapText="1"/>
    </xf>
    <xf numFmtId="0" fontId="6" fillId="36" borderId="115" xfId="0" applyFont="1" applyFill="1" applyBorder="1" applyAlignment="1">
      <alignment horizontal="center" vertical="center" wrapText="1"/>
    </xf>
    <xf numFmtId="0" fontId="6" fillId="36" borderId="133" xfId="0" applyFont="1" applyFill="1" applyBorder="1" applyAlignment="1">
      <alignment horizontal="center" vertical="center" wrapText="1"/>
    </xf>
    <xf numFmtId="0" fontId="6" fillId="0" borderId="135" xfId="0" applyFont="1" applyFill="1" applyBorder="1" applyAlignment="1">
      <alignment horizontal="left" vertical="center" wrapText="1"/>
    </xf>
    <xf numFmtId="9" fontId="113" fillId="0" borderId="115" xfId="20961"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9" fontId="115"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23" fillId="0" borderId="135" xfId="0" applyFont="1" applyBorder="1" applyAlignment="1">
      <alignment horizontal="center" vertical="center" wrapText="1"/>
    </xf>
    <xf numFmtId="0" fontId="23" fillId="0" borderId="115" xfId="0" applyFont="1" applyBorder="1" applyAlignment="1">
      <alignment vertical="center" wrapText="1"/>
    </xf>
    <xf numFmtId="3" fontId="24" fillId="36" borderId="115" xfId="0" applyNumberFormat="1" applyFont="1" applyFill="1" applyBorder="1" applyAlignment="1">
      <alignment vertical="center" wrapText="1"/>
    </xf>
    <xf numFmtId="3" fontId="24" fillId="36" borderId="133" xfId="0" applyNumberFormat="1" applyFont="1" applyFill="1" applyBorder="1" applyAlignment="1">
      <alignment vertical="center" wrapText="1"/>
    </xf>
    <xf numFmtId="14" fontId="7" fillId="3" borderId="115" xfId="8" quotePrefix="1" applyNumberFormat="1" applyFont="1" applyFill="1" applyBorder="1" applyAlignment="1" applyProtection="1">
      <alignment horizontal="left" vertical="center" wrapText="1" indent="2"/>
      <protection locked="0"/>
    </xf>
    <xf numFmtId="3" fontId="24" fillId="0" borderId="115" xfId="0" applyNumberFormat="1" applyFont="1" applyBorder="1" applyAlignment="1">
      <alignment vertical="center" wrapText="1"/>
    </xf>
    <xf numFmtId="3" fontId="24" fillId="0" borderId="133" xfId="0" applyNumberFormat="1" applyFont="1" applyBorder="1" applyAlignment="1">
      <alignment vertical="center" wrapText="1"/>
    </xf>
    <xf numFmtId="14" fontId="7" fillId="3" borderId="115" xfId="8" quotePrefix="1" applyNumberFormat="1" applyFont="1" applyFill="1" applyBorder="1" applyAlignment="1" applyProtection="1">
      <alignment horizontal="left" vertical="center" wrapText="1" indent="3"/>
      <protection locked="0"/>
    </xf>
    <xf numFmtId="3" fontId="24" fillId="0" borderId="115" xfId="0" applyNumberFormat="1" applyFont="1" applyFill="1" applyBorder="1" applyAlignment="1">
      <alignment vertical="center" wrapText="1"/>
    </xf>
    <xf numFmtId="0" fontId="23" fillId="0" borderId="115" xfId="0" applyFont="1" applyFill="1" applyBorder="1" applyAlignment="1">
      <alignment horizontal="left" vertical="center" wrapText="1" indent="2"/>
    </xf>
    <xf numFmtId="0" fontId="11" fillId="0" borderId="115" xfId="17" applyFill="1" applyBorder="1" applyAlignment="1" applyProtection="1"/>
    <xf numFmtId="49" fontId="113" fillId="0" borderId="135" xfId="0" applyNumberFormat="1" applyFont="1" applyFill="1" applyBorder="1" applyAlignment="1">
      <alignment horizontal="right" vertical="center" wrapText="1"/>
    </xf>
    <xf numFmtId="0" fontId="7" fillId="3" borderId="115" xfId="20960" applyFont="1" applyFill="1" applyBorder="1" applyAlignment="1" applyProtection="1"/>
    <xf numFmtId="0" fontId="106" fillId="0" borderId="115" xfId="20960" applyFont="1" applyFill="1" applyBorder="1" applyAlignment="1" applyProtection="1">
      <alignment horizontal="center" vertical="center"/>
    </xf>
    <xf numFmtId="0" fontId="4" fillId="0" borderId="115" xfId="0" applyFont="1" applyBorder="1"/>
    <xf numFmtId="0" fontId="11" fillId="0" borderId="115" xfId="17" applyFill="1" applyBorder="1" applyAlignment="1" applyProtection="1">
      <alignment horizontal="left" vertical="center" wrapText="1"/>
    </xf>
    <xf numFmtId="49" fontId="113" fillId="0" borderId="115" xfId="0" applyNumberFormat="1" applyFont="1" applyFill="1" applyBorder="1" applyAlignment="1">
      <alignment horizontal="right" vertical="center" wrapText="1"/>
    </xf>
    <xf numFmtId="0" fontId="11" fillId="0" borderId="115" xfId="17" applyFill="1" applyBorder="1" applyAlignment="1" applyProtection="1">
      <alignment horizontal="left" vertical="center"/>
    </xf>
    <xf numFmtId="0" fontId="11" fillId="0" borderId="115" xfId="17" applyBorder="1" applyAlignment="1" applyProtection="1"/>
    <xf numFmtId="0" fontId="4" fillId="0" borderId="115" xfId="0" applyFont="1" applyFill="1" applyBorder="1"/>
    <xf numFmtId="0" fontId="23" fillId="0" borderId="135" xfId="0" applyFont="1" applyFill="1" applyBorder="1" applyAlignment="1">
      <alignment horizontal="center" vertical="center" wrapText="1"/>
    </xf>
    <xf numFmtId="0" fontId="23" fillId="0" borderId="115" xfId="0" applyFont="1" applyFill="1" applyBorder="1" applyAlignment="1">
      <alignment vertical="center" wrapText="1"/>
    </xf>
    <xf numFmtId="3" fontId="24" fillId="0" borderId="133" xfId="0" applyNumberFormat="1" applyFont="1" applyFill="1" applyBorder="1" applyAlignment="1">
      <alignment vertical="center" wrapText="1"/>
    </xf>
    <xf numFmtId="0" fontId="4" fillId="0" borderId="66"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193" fontId="0" fillId="0" borderId="0" xfId="0" applyNumberFormat="1"/>
    <xf numFmtId="193" fontId="12" fillId="0" borderId="0" xfId="0" applyNumberFormat="1" applyFont="1"/>
    <xf numFmtId="3" fontId="12" fillId="0" borderId="0" xfId="0" applyNumberFormat="1" applyFont="1"/>
    <xf numFmtId="10" fontId="4" fillId="0" borderId="24" xfId="20961" applyNumberFormat="1" applyFont="1" applyBorder="1" applyAlignment="1"/>
    <xf numFmtId="0" fontId="11" fillId="0" borderId="3" xfId="17" applyBorder="1" applyAlignment="1" applyProtection="1"/>
    <xf numFmtId="14" fontId="7" fillId="0" borderId="0" xfId="0" applyNumberFormat="1" applyFont="1"/>
    <xf numFmtId="14" fontId="4" fillId="0" borderId="0" xfId="0" applyNumberFormat="1" applyFont="1"/>
    <xf numFmtId="14" fontId="0" fillId="0" borderId="0" xfId="0" applyNumberFormat="1"/>
    <xf numFmtId="164" fontId="4" fillId="0" borderId="133" xfId="7" applyNumberFormat="1" applyFont="1" applyFill="1" applyBorder="1" applyAlignment="1">
      <alignment horizontal="left" vertical="center" wrapText="1"/>
    </xf>
    <xf numFmtId="164" fontId="113" fillId="0" borderId="133" xfId="7" applyNumberFormat="1" applyFont="1" applyFill="1" applyBorder="1" applyAlignment="1">
      <alignment horizontal="left" vertical="center" wrapText="1"/>
    </xf>
    <xf numFmtId="14" fontId="9" fillId="0" borderId="0" xfId="11" applyNumberFormat="1" applyFont="1" applyFill="1" applyBorder="1" applyAlignment="1" applyProtection="1"/>
    <xf numFmtId="0" fontId="26" fillId="0" borderId="135" xfId="0" applyFont="1" applyBorder="1" applyAlignment="1">
      <alignment horizontal="center"/>
    </xf>
    <xf numFmtId="0" fontId="26" fillId="0" borderId="138" xfId="0" applyFont="1" applyBorder="1" applyAlignment="1">
      <alignment wrapText="1"/>
    </xf>
    <xf numFmtId="193" fontId="26" fillId="0" borderId="139" xfId="0" applyNumberFormat="1" applyFont="1" applyBorder="1" applyAlignment="1">
      <alignment vertical="center"/>
    </xf>
    <xf numFmtId="167" fontId="26" fillId="0" borderId="140" xfId="0" applyNumberFormat="1" applyFont="1" applyBorder="1" applyAlignment="1">
      <alignment horizontal="center"/>
    </xf>
    <xf numFmtId="167" fontId="12" fillId="0" borderId="0" xfId="0" applyNumberFormat="1" applyFont="1" applyAlignment="1"/>
    <xf numFmtId="193" fontId="12" fillId="0" borderId="0" xfId="0" applyNumberFormat="1" applyFont="1" applyAlignment="1"/>
    <xf numFmtId="10" fontId="4" fillId="0" borderId="109" xfId="20961" applyNumberFormat="1" applyFont="1" applyFill="1" applyBorder="1" applyAlignment="1">
      <alignment vertical="center"/>
    </xf>
    <xf numFmtId="10" fontId="4" fillId="0" borderId="126" xfId="20961" applyNumberFormat="1" applyFont="1" applyFill="1" applyBorder="1" applyAlignment="1">
      <alignment vertical="center"/>
    </xf>
    <xf numFmtId="164" fontId="4" fillId="3" borderId="113" xfId="7" applyNumberFormat="1" applyFont="1" applyFill="1" applyBorder="1" applyAlignment="1">
      <alignment vertical="center"/>
    </xf>
    <xf numFmtId="164" fontId="4" fillId="3" borderId="24" xfId="7" applyNumberFormat="1" applyFont="1" applyFill="1" applyBorder="1" applyAlignment="1">
      <alignment vertical="center"/>
    </xf>
    <xf numFmtId="164" fontId="29"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16" xfId="7" applyNumberFormat="1" applyFont="1" applyFill="1" applyBorder="1" applyAlignment="1">
      <alignment vertical="center"/>
    </xf>
    <xf numFmtId="164" fontId="4" fillId="0" borderId="13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0" xfId="0" applyNumberFormat="1" applyFont="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1" xfId="7" applyNumberFormat="1" applyFont="1" applyFill="1" applyBorder="1" applyAlignment="1">
      <alignment vertical="center"/>
    </xf>
    <xf numFmtId="164" fontId="4" fillId="0" borderId="124" xfId="7" applyNumberFormat="1" applyFont="1" applyFill="1" applyBorder="1" applyAlignment="1">
      <alignment vertical="center"/>
    </xf>
    <xf numFmtId="164" fontId="4" fillId="0" borderId="23" xfId="7" applyNumberFormat="1" applyFont="1" applyBorder="1" applyAlignment="1"/>
    <xf numFmtId="164" fontId="4" fillId="36" borderId="27" xfId="7" applyNumberFormat="1" applyFont="1" applyFill="1" applyBorder="1"/>
    <xf numFmtId="193" fontId="10" fillId="0" borderId="115" xfId="0" applyNumberFormat="1" applyFont="1" applyFill="1" applyBorder="1" applyAlignment="1" applyProtection="1">
      <alignment horizontal="right"/>
    </xf>
    <xf numFmtId="9" fontId="4" fillId="36" borderId="26" xfId="20961" applyNumberFormat="1" applyFont="1" applyFill="1" applyBorder="1"/>
    <xf numFmtId="0" fontId="107" fillId="0" borderId="71" xfId="0" applyFont="1" applyBorder="1" applyAlignment="1">
      <alignment horizontal="left" vertical="center" wrapText="1"/>
    </xf>
    <xf numFmtId="0" fontId="107"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104" fillId="3" borderId="72" xfId="13" applyFont="1" applyFill="1" applyBorder="1" applyAlignment="1" applyProtection="1">
      <alignment horizontal="center" vertical="center" wrapText="1"/>
      <protection locked="0"/>
    </xf>
    <xf numFmtId="0" fontId="104"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7"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8" xfId="0" applyFont="1" applyFill="1" applyBorder="1" applyAlignment="1">
      <alignment horizontal="center" vertical="center" wrapText="1"/>
    </xf>
    <xf numFmtId="0" fontId="108" fillId="0" borderId="100" xfId="0" applyFont="1" applyFill="1" applyBorder="1" applyAlignment="1">
      <alignment horizontal="center" vertical="center"/>
    </xf>
    <xf numFmtId="0" fontId="109" fillId="0" borderId="93" xfId="0" applyFont="1" applyFill="1" applyBorder="1" applyAlignment="1">
      <alignment horizontal="left" vertical="center"/>
    </xf>
    <xf numFmtId="0" fontId="109" fillId="0" borderId="94" xfId="0" applyFont="1" applyFill="1" applyBorder="1" applyAlignment="1">
      <alignment horizontal="left" vertical="center"/>
    </xf>
    <xf numFmtId="0" fontId="108" fillId="76" borderId="103" xfId="0" applyFont="1" applyFill="1" applyBorder="1" applyAlignment="1">
      <alignment horizontal="center"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0" borderId="97" xfId="0" applyFont="1" applyFill="1" applyBorder="1" applyAlignment="1">
      <alignment horizontal="left" vertical="center" wrapText="1"/>
    </xf>
    <xf numFmtId="0" fontId="109" fillId="0" borderId="92"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8" fillId="76" borderId="89"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0" borderId="102" xfId="0" applyFont="1" applyFill="1" applyBorder="1" applyAlignment="1">
      <alignment horizontal="center" vertical="center"/>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98" xfId="0" applyFont="1" applyFill="1" applyBorder="1" applyAlignment="1">
      <alignment horizontal="center" vertical="center"/>
    </xf>
    <xf numFmtId="0" fontId="109" fillId="0" borderId="95"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2"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8" fillId="76" borderId="130" xfId="0" applyFont="1" applyFill="1" applyBorder="1" applyAlignment="1">
      <alignment horizontal="center"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0" borderId="75" xfId="0" applyFont="1" applyFill="1" applyBorder="1" applyAlignment="1">
      <alignment horizontal="center" vertical="center"/>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49" fontId="109" fillId="0" borderId="93" xfId="0" applyNumberFormat="1" applyFont="1" applyFill="1" applyBorder="1" applyAlignment="1">
      <alignment horizontal="left" vertical="center" wrapText="1"/>
    </xf>
    <xf numFmtId="49" fontId="109" fillId="0" borderId="94" xfId="0" applyNumberFormat="1" applyFont="1" applyFill="1" applyBorder="1" applyAlignment="1">
      <alignment horizontal="left" vertical="center" wrapText="1"/>
    </xf>
    <xf numFmtId="0" fontId="108" fillId="76" borderId="78" xfId="0" applyFont="1" applyFill="1" applyBorder="1" applyAlignment="1">
      <alignment horizontal="center"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9" fillId="0" borderId="57"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6" xfId="0" applyFont="1" applyFill="1" applyBorder="1" applyAlignment="1">
      <alignment horizontal="left" vertical="center" wrapText="1"/>
    </xf>
    <xf numFmtId="0" fontId="109" fillId="0" borderId="114"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2" xfId="0" applyFont="1" applyFill="1" applyBorder="1" applyAlignment="1">
      <alignment vertical="center" wrapText="1"/>
    </xf>
    <xf numFmtId="0" fontId="109" fillId="0" borderId="83" xfId="0" applyFont="1" applyFill="1" applyBorder="1" applyAlignment="1">
      <alignment vertical="center" wrapText="1"/>
    </xf>
    <xf numFmtId="0" fontId="109" fillId="0" borderId="57" xfId="0" applyFont="1" applyFill="1" applyBorder="1" applyAlignment="1">
      <alignment vertical="center" wrapText="1"/>
    </xf>
    <xf numFmtId="0" fontId="109" fillId="0" borderId="11" xfId="0" applyFont="1" applyFill="1" applyBorder="1" applyAlignment="1">
      <alignment vertical="center" wrapText="1"/>
    </xf>
    <xf numFmtId="0" fontId="109" fillId="3" borderId="82" xfId="0" applyFont="1" applyFill="1" applyBorder="1" applyAlignment="1">
      <alignment horizontal="left" vertical="center" wrapText="1"/>
    </xf>
    <xf numFmtId="0" fontId="109" fillId="3" borderId="83"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bcbank.com.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7" sqref="B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294</v>
      </c>
      <c r="C1" s="99"/>
    </row>
    <row r="2" spans="1:3" s="191" customFormat="1" ht="15.75">
      <c r="A2" s="262">
        <v>1</v>
      </c>
      <c r="B2" s="192" t="s">
        <v>295</v>
      </c>
      <c r="C2" s="189" t="s">
        <v>894</v>
      </c>
    </row>
    <row r="3" spans="1:3" s="191" customFormat="1" ht="15.75">
      <c r="A3" s="262">
        <v>2</v>
      </c>
      <c r="B3" s="193" t="s">
        <v>296</v>
      </c>
      <c r="C3" s="189" t="s">
        <v>874</v>
      </c>
    </row>
    <row r="4" spans="1:3" s="191" customFormat="1" ht="15.75">
      <c r="A4" s="262">
        <v>3</v>
      </c>
      <c r="B4" s="193" t="s">
        <v>297</v>
      </c>
      <c r="C4" s="189" t="s">
        <v>876</v>
      </c>
    </row>
    <row r="5" spans="1:3" s="191" customFormat="1" ht="15.75">
      <c r="A5" s="263">
        <v>4</v>
      </c>
      <c r="B5" s="196" t="s">
        <v>298</v>
      </c>
      <c r="C5" s="487" t="s">
        <v>895</v>
      </c>
    </row>
    <row r="6" spans="1:3" s="195" customFormat="1" ht="65.25" customHeight="1">
      <c r="A6" s="522" t="s">
        <v>797</v>
      </c>
      <c r="B6" s="523"/>
      <c r="C6" s="523"/>
    </row>
    <row r="7" spans="1:3">
      <c r="A7" s="462" t="s">
        <v>649</v>
      </c>
      <c r="B7" s="463" t="s">
        <v>299</v>
      </c>
    </row>
    <row r="8" spans="1:3">
      <c r="A8" s="464">
        <v>1</v>
      </c>
      <c r="B8" s="460" t="s">
        <v>266</v>
      </c>
    </row>
    <row r="9" spans="1:3">
      <c r="A9" s="464">
        <v>2</v>
      </c>
      <c r="B9" s="460" t="s">
        <v>300</v>
      </c>
    </row>
    <row r="10" spans="1:3">
      <c r="A10" s="464">
        <v>3</v>
      </c>
      <c r="B10" s="460" t="s">
        <v>301</v>
      </c>
    </row>
    <row r="11" spans="1:3">
      <c r="A11" s="464">
        <v>4</v>
      </c>
      <c r="B11" s="460" t="s">
        <v>302</v>
      </c>
      <c r="C11" s="190"/>
    </row>
    <row r="12" spans="1:3">
      <c r="A12" s="464">
        <v>5</v>
      </c>
      <c r="B12" s="460" t="s">
        <v>230</v>
      </c>
    </row>
    <row r="13" spans="1:3">
      <c r="A13" s="464">
        <v>6</v>
      </c>
      <c r="B13" s="465" t="s">
        <v>191</v>
      </c>
    </row>
    <row r="14" spans="1:3">
      <c r="A14" s="464">
        <v>7</v>
      </c>
      <c r="B14" s="460" t="s">
        <v>303</v>
      </c>
    </row>
    <row r="15" spans="1:3">
      <c r="A15" s="464">
        <v>8</v>
      </c>
      <c r="B15" s="460" t="s">
        <v>307</v>
      </c>
    </row>
    <row r="16" spans="1:3">
      <c r="A16" s="464">
        <v>9</v>
      </c>
      <c r="B16" s="460" t="s">
        <v>94</v>
      </c>
    </row>
    <row r="17" spans="1:2">
      <c r="A17" s="466" t="s">
        <v>862</v>
      </c>
      <c r="B17" s="460" t="s">
        <v>839</v>
      </c>
    </row>
    <row r="18" spans="1:2">
      <c r="A18" s="464">
        <v>10</v>
      </c>
      <c r="B18" s="460" t="s">
        <v>310</v>
      </c>
    </row>
    <row r="19" spans="1:2">
      <c r="A19" s="464">
        <v>11</v>
      </c>
      <c r="B19" s="465" t="s">
        <v>290</v>
      </c>
    </row>
    <row r="20" spans="1:2">
      <c r="A20" s="464">
        <v>12</v>
      </c>
      <c r="B20" s="465" t="s">
        <v>287</v>
      </c>
    </row>
    <row r="21" spans="1:2">
      <c r="A21" s="464">
        <v>13</v>
      </c>
      <c r="B21" s="467" t="s">
        <v>769</v>
      </c>
    </row>
    <row r="22" spans="1:2">
      <c r="A22" s="464">
        <v>14</v>
      </c>
      <c r="B22" s="468" t="s">
        <v>827</v>
      </c>
    </row>
    <row r="23" spans="1:2">
      <c r="A23" s="469">
        <v>15</v>
      </c>
      <c r="B23" s="465"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18" activePane="bottomRight" state="frozen"/>
      <selection pane="topRight" activeCell="B1" sqref="B1"/>
      <selection pane="bottomLeft" activeCell="A5" sqref="A5"/>
      <selection pane="bottomRight" activeCell="B44" sqref="B44"/>
    </sheetView>
  </sheetViews>
  <sheetFormatPr defaultRowHeight="15"/>
  <cols>
    <col min="1" max="1" width="9.5703125" style="5" bestFit="1" customWidth="1"/>
    <col min="2" max="2" width="132.42578125" style="2" customWidth="1"/>
    <col min="3" max="3" width="18.42578125" style="2" customWidth="1"/>
  </cols>
  <sheetData>
    <row r="1" spans="1:6" ht="15.75">
      <c r="A1" s="18" t="s">
        <v>231</v>
      </c>
      <c r="B1" t="s">
        <v>894</v>
      </c>
      <c r="D1" s="2"/>
      <c r="E1" s="2"/>
      <c r="F1" s="2"/>
    </row>
    <row r="2" spans="1:6" s="22" customFormat="1" ht="15.75" customHeight="1">
      <c r="A2" s="22" t="s">
        <v>232</v>
      </c>
      <c r="B2" s="490">
        <v>43190</v>
      </c>
    </row>
    <row r="3" spans="1:6" s="22" customFormat="1" ht="15.75" customHeight="1"/>
    <row r="4" spans="1:6" ht="15.75" thickBot="1">
      <c r="A4" s="5" t="s">
        <v>658</v>
      </c>
      <c r="B4" s="65" t="s">
        <v>94</v>
      </c>
    </row>
    <row r="5" spans="1:6">
      <c r="A5" s="145" t="s">
        <v>32</v>
      </c>
      <c r="B5" s="146"/>
      <c r="C5" s="147" t="s">
        <v>33</v>
      </c>
    </row>
    <row r="6" spans="1:6">
      <c r="A6" s="148">
        <v>1</v>
      </c>
      <c r="B6" s="89" t="s">
        <v>34</v>
      </c>
      <c r="C6" s="320">
        <f>SUM(C7:C11)</f>
        <v>1665602845.2718</v>
      </c>
      <c r="E6" s="483"/>
      <c r="F6" s="483"/>
    </row>
    <row r="7" spans="1:6">
      <c r="A7" s="148">
        <v>2</v>
      </c>
      <c r="B7" s="86" t="s">
        <v>35</v>
      </c>
      <c r="C7" s="321">
        <v>21015907.600000001</v>
      </c>
      <c r="E7" s="483"/>
      <c r="F7" s="483"/>
    </row>
    <row r="8" spans="1:6">
      <c r="A8" s="148">
        <v>3</v>
      </c>
      <c r="B8" s="80" t="s">
        <v>36</v>
      </c>
      <c r="C8" s="321">
        <v>521190198.81999999</v>
      </c>
      <c r="E8" s="483"/>
      <c r="F8" s="483"/>
    </row>
    <row r="9" spans="1:6">
      <c r="A9" s="148">
        <v>4</v>
      </c>
      <c r="B9" s="80" t="s">
        <v>37</v>
      </c>
      <c r="C9" s="321">
        <v>70040845.019999996</v>
      </c>
      <c r="E9" s="483"/>
      <c r="F9" s="483"/>
    </row>
    <row r="10" spans="1:6">
      <c r="A10" s="148">
        <v>5</v>
      </c>
      <c r="B10" s="80" t="s">
        <v>38</v>
      </c>
      <c r="C10" s="321">
        <v>8580484.5099999998</v>
      </c>
      <c r="E10" s="483"/>
      <c r="F10" s="483"/>
    </row>
    <row r="11" spans="1:6">
      <c r="A11" s="148">
        <v>6</v>
      </c>
      <c r="B11" s="87" t="s">
        <v>39</v>
      </c>
      <c r="C11" s="321">
        <v>1044775409.3218</v>
      </c>
      <c r="E11" s="483"/>
      <c r="F11" s="483"/>
    </row>
    <row r="12" spans="1:6" s="4" customFormat="1">
      <c r="A12" s="148">
        <v>7</v>
      </c>
      <c r="B12" s="89" t="s">
        <v>40</v>
      </c>
      <c r="C12" s="322">
        <f>SUM(C13:C27)</f>
        <v>195972309.24000001</v>
      </c>
      <c r="E12" s="483"/>
      <c r="F12" s="483"/>
    </row>
    <row r="13" spans="1:6" s="4" customFormat="1">
      <c r="A13" s="148">
        <v>8</v>
      </c>
      <c r="B13" s="88" t="s">
        <v>41</v>
      </c>
      <c r="C13" s="323">
        <v>70040845.019999996</v>
      </c>
      <c r="E13" s="483"/>
      <c r="F13" s="483"/>
    </row>
    <row r="14" spans="1:6" s="4" customFormat="1" ht="25.5">
      <c r="A14" s="148">
        <v>9</v>
      </c>
      <c r="B14" s="81" t="s">
        <v>42</v>
      </c>
      <c r="C14" s="323">
        <v>0</v>
      </c>
      <c r="E14" s="483"/>
      <c r="F14" s="483"/>
    </row>
    <row r="15" spans="1:6" s="4" customFormat="1">
      <c r="A15" s="148">
        <v>10</v>
      </c>
      <c r="B15" s="82" t="s">
        <v>43</v>
      </c>
      <c r="C15" s="323">
        <v>104726030.09999999</v>
      </c>
      <c r="E15" s="483"/>
      <c r="F15" s="483"/>
    </row>
    <row r="16" spans="1:6" s="4" customFormat="1">
      <c r="A16" s="148">
        <v>11</v>
      </c>
      <c r="B16" s="83" t="s">
        <v>44</v>
      </c>
      <c r="C16" s="323">
        <v>0</v>
      </c>
      <c r="E16" s="483"/>
      <c r="F16" s="483"/>
    </row>
    <row r="17" spans="1:6" s="4" customFormat="1">
      <c r="A17" s="148">
        <v>12</v>
      </c>
      <c r="B17" s="82" t="s">
        <v>45</v>
      </c>
      <c r="C17" s="323">
        <v>0</v>
      </c>
      <c r="E17" s="483"/>
      <c r="F17" s="483"/>
    </row>
    <row r="18" spans="1:6" s="4" customFormat="1">
      <c r="A18" s="148">
        <v>13</v>
      </c>
      <c r="B18" s="82" t="s">
        <v>46</v>
      </c>
      <c r="C18" s="323">
        <v>0</v>
      </c>
      <c r="E18" s="483"/>
      <c r="F18" s="483"/>
    </row>
    <row r="19" spans="1:6" s="4" customFormat="1">
      <c r="A19" s="148">
        <v>14</v>
      </c>
      <c r="B19" s="82" t="s">
        <v>47</v>
      </c>
      <c r="C19" s="323">
        <v>0</v>
      </c>
      <c r="E19" s="483"/>
      <c r="F19" s="483"/>
    </row>
    <row r="20" spans="1:6" s="4" customFormat="1" ht="25.5">
      <c r="A20" s="148">
        <v>15</v>
      </c>
      <c r="B20" s="82" t="s">
        <v>48</v>
      </c>
      <c r="C20" s="323">
        <v>0</v>
      </c>
      <c r="E20" s="483"/>
      <c r="F20" s="483"/>
    </row>
    <row r="21" spans="1:6" s="4" customFormat="1" ht="25.5">
      <c r="A21" s="148">
        <v>16</v>
      </c>
      <c r="B21" s="81" t="s">
        <v>49</v>
      </c>
      <c r="C21" s="323">
        <v>0</v>
      </c>
      <c r="E21" s="483"/>
      <c r="F21" s="483"/>
    </row>
    <row r="22" spans="1:6" s="4" customFormat="1">
      <c r="A22" s="148">
        <v>17</v>
      </c>
      <c r="B22" s="149" t="s">
        <v>50</v>
      </c>
      <c r="C22" s="323">
        <v>21205434.120000001</v>
      </c>
      <c r="E22" s="483"/>
      <c r="F22" s="483"/>
    </row>
    <row r="23" spans="1:6" s="4" customFormat="1" ht="25.5">
      <c r="A23" s="148">
        <v>18</v>
      </c>
      <c r="B23" s="81" t="s">
        <v>51</v>
      </c>
      <c r="C23" s="323">
        <v>0</v>
      </c>
      <c r="E23" s="483"/>
      <c r="F23" s="483"/>
    </row>
    <row r="24" spans="1:6" s="4" customFormat="1" ht="25.5">
      <c r="A24" s="148">
        <v>19</v>
      </c>
      <c r="B24" s="81" t="s">
        <v>52</v>
      </c>
      <c r="C24" s="323">
        <v>0</v>
      </c>
      <c r="E24" s="483"/>
      <c r="F24" s="483"/>
    </row>
    <row r="25" spans="1:6" s="4" customFormat="1" ht="25.5">
      <c r="A25" s="148">
        <v>20</v>
      </c>
      <c r="B25" s="84" t="s">
        <v>53</v>
      </c>
      <c r="C25" s="323">
        <v>0</v>
      </c>
      <c r="E25" s="483"/>
      <c r="F25" s="483"/>
    </row>
    <row r="26" spans="1:6" s="4" customFormat="1">
      <c r="A26" s="148">
        <v>21</v>
      </c>
      <c r="B26" s="84" t="s">
        <v>54</v>
      </c>
      <c r="C26" s="323">
        <v>0</v>
      </c>
      <c r="E26" s="483"/>
      <c r="F26" s="483"/>
    </row>
    <row r="27" spans="1:6" s="4" customFormat="1" ht="25.5">
      <c r="A27" s="148">
        <v>22</v>
      </c>
      <c r="B27" s="84" t="s">
        <v>55</v>
      </c>
      <c r="C27" s="323">
        <v>0</v>
      </c>
      <c r="E27" s="483"/>
      <c r="F27" s="483"/>
    </row>
    <row r="28" spans="1:6" s="4" customFormat="1">
      <c r="A28" s="148">
        <v>23</v>
      </c>
      <c r="B28" s="90" t="s">
        <v>29</v>
      </c>
      <c r="C28" s="322">
        <f>C6-C12</f>
        <v>1469630536.0318</v>
      </c>
      <c r="E28" s="483"/>
      <c r="F28" s="483"/>
    </row>
    <row r="29" spans="1:6" s="4" customFormat="1">
      <c r="A29" s="150"/>
      <c r="B29" s="85"/>
      <c r="C29" s="323"/>
      <c r="E29" s="483"/>
      <c r="F29" s="483"/>
    </row>
    <row r="30" spans="1:6" s="4" customFormat="1">
      <c r="A30" s="150">
        <v>24</v>
      </c>
      <c r="B30" s="90" t="s">
        <v>56</v>
      </c>
      <c r="C30" s="322">
        <f>C31+C34</f>
        <v>47619200</v>
      </c>
      <c r="E30" s="483"/>
      <c r="F30" s="483"/>
    </row>
    <row r="31" spans="1:6" s="4" customFormat="1">
      <c r="A31" s="150">
        <v>25</v>
      </c>
      <c r="B31" s="80" t="s">
        <v>57</v>
      </c>
      <c r="C31" s="324">
        <f>C32+C33</f>
        <v>47619200</v>
      </c>
      <c r="E31" s="483"/>
      <c r="F31" s="483"/>
    </row>
    <row r="32" spans="1:6" s="4" customFormat="1">
      <c r="A32" s="150">
        <v>26</v>
      </c>
      <c r="B32" s="187" t="s">
        <v>58</v>
      </c>
      <c r="C32" s="323">
        <v>0</v>
      </c>
      <c r="E32" s="483"/>
      <c r="F32" s="483"/>
    </row>
    <row r="33" spans="1:6" s="4" customFormat="1">
      <c r="A33" s="150">
        <v>27</v>
      </c>
      <c r="B33" s="187" t="s">
        <v>59</v>
      </c>
      <c r="C33" s="323">
        <v>47619200</v>
      </c>
      <c r="E33" s="483"/>
      <c r="F33" s="483"/>
    </row>
    <row r="34" spans="1:6" s="4" customFormat="1">
      <c r="A34" s="150">
        <v>28</v>
      </c>
      <c r="B34" s="80" t="s">
        <v>60</v>
      </c>
      <c r="C34" s="323">
        <v>0</v>
      </c>
      <c r="E34" s="483"/>
      <c r="F34" s="483"/>
    </row>
    <row r="35" spans="1:6" s="4" customFormat="1">
      <c r="A35" s="150">
        <v>29</v>
      </c>
      <c r="B35" s="90" t="s">
        <v>61</v>
      </c>
      <c r="C35" s="322">
        <f>SUM(C36:C40)</f>
        <v>0</v>
      </c>
      <c r="E35" s="483"/>
      <c r="F35" s="483"/>
    </row>
    <row r="36" spans="1:6" s="4" customFormat="1">
      <c r="A36" s="150">
        <v>30</v>
      </c>
      <c r="B36" s="81" t="s">
        <v>62</v>
      </c>
      <c r="C36" s="323">
        <v>0</v>
      </c>
      <c r="E36" s="483"/>
      <c r="F36" s="483"/>
    </row>
    <row r="37" spans="1:6" s="4" customFormat="1">
      <c r="A37" s="150">
        <v>31</v>
      </c>
      <c r="B37" s="82" t="s">
        <v>63</v>
      </c>
      <c r="C37" s="323">
        <v>0</v>
      </c>
      <c r="E37" s="483"/>
      <c r="F37" s="483"/>
    </row>
    <row r="38" spans="1:6" s="4" customFormat="1" ht="25.5">
      <c r="A38" s="150">
        <v>32</v>
      </c>
      <c r="B38" s="81" t="s">
        <v>64</v>
      </c>
      <c r="C38" s="323">
        <v>0</v>
      </c>
      <c r="E38" s="483"/>
      <c r="F38" s="483"/>
    </row>
    <row r="39" spans="1:6" s="4" customFormat="1" ht="25.5">
      <c r="A39" s="150">
        <v>33</v>
      </c>
      <c r="B39" s="81" t="s">
        <v>52</v>
      </c>
      <c r="C39" s="323">
        <v>0</v>
      </c>
      <c r="E39" s="483"/>
      <c r="F39" s="483"/>
    </row>
    <row r="40" spans="1:6" s="4" customFormat="1" ht="25.5">
      <c r="A40" s="150">
        <v>34</v>
      </c>
      <c r="B40" s="84" t="s">
        <v>65</v>
      </c>
      <c r="C40" s="323">
        <v>0</v>
      </c>
      <c r="E40" s="483"/>
      <c r="F40" s="483"/>
    </row>
    <row r="41" spans="1:6" s="4" customFormat="1">
      <c r="A41" s="150">
        <v>35</v>
      </c>
      <c r="B41" s="90" t="s">
        <v>30</v>
      </c>
      <c r="C41" s="322">
        <f>C30-C35</f>
        <v>47619200</v>
      </c>
      <c r="E41" s="483"/>
      <c r="F41" s="483"/>
    </row>
    <row r="42" spans="1:6" s="4" customFormat="1">
      <c r="A42" s="150"/>
      <c r="B42" s="85"/>
      <c r="C42" s="323"/>
      <c r="E42" s="483"/>
      <c r="F42" s="483"/>
    </row>
    <row r="43" spans="1:6" s="4" customFormat="1">
      <c r="A43" s="150">
        <v>36</v>
      </c>
      <c r="B43" s="91" t="s">
        <v>66</v>
      </c>
      <c r="C43" s="322">
        <f>SUM(C44:C46)</f>
        <v>426174785.04934222</v>
      </c>
      <c r="E43" s="483"/>
      <c r="F43" s="483"/>
    </row>
    <row r="44" spans="1:6" s="4" customFormat="1">
      <c r="A44" s="150">
        <v>37</v>
      </c>
      <c r="B44" s="80" t="s">
        <v>67</v>
      </c>
      <c r="C44" s="323">
        <v>304289059.09310001</v>
      </c>
      <c r="E44" s="483"/>
      <c r="F44" s="483"/>
    </row>
    <row r="45" spans="1:6" s="4" customFormat="1">
      <c r="A45" s="150">
        <v>38</v>
      </c>
      <c r="B45" s="80" t="s">
        <v>68</v>
      </c>
      <c r="C45" s="323">
        <v>0</v>
      </c>
      <c r="E45" s="483"/>
      <c r="F45" s="483"/>
    </row>
    <row r="46" spans="1:6" s="4" customFormat="1">
      <c r="A46" s="150">
        <v>39</v>
      </c>
      <c r="B46" s="80" t="s">
        <v>69</v>
      </c>
      <c r="C46" s="323">
        <v>121885725.9562422</v>
      </c>
      <c r="E46" s="483"/>
      <c r="F46" s="483"/>
    </row>
    <row r="47" spans="1:6" s="4" customFormat="1">
      <c r="A47" s="150">
        <v>40</v>
      </c>
      <c r="B47" s="91" t="s">
        <v>70</v>
      </c>
      <c r="C47" s="322">
        <f>SUM(C48:C51)</f>
        <v>0</v>
      </c>
      <c r="E47" s="483"/>
      <c r="F47" s="483"/>
    </row>
    <row r="48" spans="1:6" s="4" customFormat="1">
      <c r="A48" s="150">
        <v>41</v>
      </c>
      <c r="B48" s="81" t="s">
        <v>71</v>
      </c>
      <c r="C48" s="323">
        <v>0</v>
      </c>
      <c r="E48" s="483"/>
      <c r="F48" s="483"/>
    </row>
    <row r="49" spans="1:6" s="4" customFormat="1">
      <c r="A49" s="150">
        <v>42</v>
      </c>
      <c r="B49" s="82" t="s">
        <v>72</v>
      </c>
      <c r="C49" s="323">
        <v>0</v>
      </c>
      <c r="E49" s="483"/>
      <c r="F49" s="483"/>
    </row>
    <row r="50" spans="1:6" s="4" customFormat="1" ht="25.5">
      <c r="A50" s="150">
        <v>43</v>
      </c>
      <c r="B50" s="81" t="s">
        <v>73</v>
      </c>
      <c r="C50" s="323">
        <v>0</v>
      </c>
      <c r="E50" s="483"/>
      <c r="F50" s="483"/>
    </row>
    <row r="51" spans="1:6" s="4" customFormat="1" ht="25.5">
      <c r="A51" s="150">
        <v>44</v>
      </c>
      <c r="B51" s="81" t="s">
        <v>52</v>
      </c>
      <c r="C51" s="323">
        <v>0</v>
      </c>
      <c r="E51" s="483"/>
      <c r="F51" s="483"/>
    </row>
    <row r="52" spans="1:6" s="4" customFormat="1" ht="15.75" thickBot="1">
      <c r="A52" s="151">
        <v>45</v>
      </c>
      <c r="B52" s="152" t="s">
        <v>31</v>
      </c>
      <c r="C52" s="325">
        <f>C43-C47</f>
        <v>426174785.04934222</v>
      </c>
      <c r="E52" s="483"/>
      <c r="F52" s="483"/>
    </row>
    <row r="55" spans="1:6">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15"/>
    </sheetView>
  </sheetViews>
  <sheetFormatPr defaultColWidth="9.140625" defaultRowHeight="12.75"/>
  <cols>
    <col min="1" max="1" width="10.85546875" style="395" bestFit="1" customWidth="1"/>
    <col min="2" max="2" width="59" style="395" customWidth="1"/>
    <col min="3" max="3" width="16.7109375" style="395" bestFit="1" customWidth="1"/>
    <col min="4" max="4" width="14.28515625" style="395" bestFit="1" customWidth="1"/>
    <col min="5" max="16384" width="9.140625" style="395"/>
  </cols>
  <sheetData>
    <row r="1" spans="1:4" ht="15.75">
      <c r="A1" s="18" t="s">
        <v>231</v>
      </c>
      <c r="B1" t="s">
        <v>894</v>
      </c>
    </row>
    <row r="2" spans="1:4" s="22" customFormat="1" ht="15.75" customHeight="1">
      <c r="A2" s="22" t="s">
        <v>232</v>
      </c>
      <c r="B2" s="490">
        <v>43190</v>
      </c>
    </row>
    <row r="3" spans="1:4" s="22" customFormat="1" ht="15.75" customHeight="1"/>
    <row r="4" spans="1:4" ht="13.5" thickBot="1">
      <c r="A4" s="396" t="s">
        <v>838</v>
      </c>
      <c r="B4" s="442" t="s">
        <v>839</v>
      </c>
    </row>
    <row r="5" spans="1:4" s="443" customFormat="1">
      <c r="A5" s="545" t="s">
        <v>840</v>
      </c>
      <c r="B5" s="546"/>
      <c r="C5" s="426" t="s">
        <v>841</v>
      </c>
      <c r="D5" s="427" t="s">
        <v>842</v>
      </c>
    </row>
    <row r="6" spans="1:4" s="444" customFormat="1">
      <c r="A6" s="428">
        <v>1</v>
      </c>
      <c r="B6" s="429" t="s">
        <v>843</v>
      </c>
      <c r="C6" s="429"/>
      <c r="D6" s="430"/>
    </row>
    <row r="7" spans="1:4" s="444" customFormat="1">
      <c r="A7" s="431" t="s">
        <v>844</v>
      </c>
      <c r="B7" s="432" t="s">
        <v>845</v>
      </c>
      <c r="C7" s="432"/>
      <c r="D7" s="491"/>
    </row>
    <row r="8" spans="1:4" s="444" customFormat="1">
      <c r="A8" s="431" t="s">
        <v>846</v>
      </c>
      <c r="B8" s="432" t="s">
        <v>847</v>
      </c>
      <c r="C8" s="432"/>
      <c r="D8" s="491"/>
    </row>
    <row r="9" spans="1:4" s="444" customFormat="1">
      <c r="A9" s="431" t="s">
        <v>848</v>
      </c>
      <c r="B9" s="432" t="s">
        <v>849</v>
      </c>
      <c r="C9" s="432"/>
      <c r="D9" s="491"/>
    </row>
    <row r="10" spans="1:4" s="444" customFormat="1">
      <c r="A10" s="428" t="s">
        <v>850</v>
      </c>
      <c r="B10" s="429" t="s">
        <v>851</v>
      </c>
      <c r="C10" s="429"/>
      <c r="D10" s="430"/>
    </row>
    <row r="11" spans="1:4" s="445" customFormat="1">
      <c r="A11" s="433" t="s">
        <v>852</v>
      </c>
      <c r="B11" s="434" t="s">
        <v>853</v>
      </c>
      <c r="C11" s="434"/>
      <c r="D11" s="492"/>
    </row>
    <row r="12" spans="1:4" s="445" customFormat="1">
      <c r="A12" s="433" t="s">
        <v>854</v>
      </c>
      <c r="B12" s="434" t="s">
        <v>855</v>
      </c>
      <c r="C12" s="434"/>
      <c r="D12" s="492"/>
    </row>
    <row r="13" spans="1:4" s="445" customFormat="1">
      <c r="A13" s="433" t="s">
        <v>856</v>
      </c>
      <c r="B13" s="434" t="s">
        <v>857</v>
      </c>
      <c r="C13" s="434"/>
      <c r="D13" s="492"/>
    </row>
    <row r="14" spans="1:4" s="444" customFormat="1">
      <c r="A14" s="428" t="s">
        <v>858</v>
      </c>
      <c r="B14" s="429" t="s">
        <v>859</v>
      </c>
      <c r="C14" s="436"/>
      <c r="D14" s="430"/>
    </row>
    <row r="15" spans="1:4" s="444" customFormat="1">
      <c r="A15" s="461" t="s">
        <v>863</v>
      </c>
      <c r="B15" s="434" t="s">
        <v>866</v>
      </c>
      <c r="C15" s="434"/>
      <c r="D15" s="435"/>
    </row>
    <row r="16" spans="1:4" s="444" customFormat="1">
      <c r="A16" s="461" t="s">
        <v>864</v>
      </c>
      <c r="B16" s="434" t="s">
        <v>867</v>
      </c>
      <c r="C16" s="434"/>
      <c r="D16" s="435"/>
    </row>
    <row r="17" spans="1:6" s="444" customFormat="1">
      <c r="A17" s="461" t="s">
        <v>865</v>
      </c>
      <c r="B17" s="434" t="s">
        <v>868</v>
      </c>
      <c r="C17" s="434"/>
      <c r="D17" s="435"/>
    </row>
    <row r="18" spans="1:6" s="443" customFormat="1">
      <c r="A18" s="547" t="s">
        <v>860</v>
      </c>
      <c r="B18" s="548"/>
      <c r="C18" s="437" t="s">
        <v>841</v>
      </c>
      <c r="D18" s="438" t="s">
        <v>842</v>
      </c>
    </row>
    <row r="19" spans="1:6" s="444" customFormat="1">
      <c r="A19" s="439">
        <v>4</v>
      </c>
      <c r="B19" s="434" t="s">
        <v>29</v>
      </c>
      <c r="C19" s="440">
        <v>0</v>
      </c>
      <c r="D19" s="441"/>
    </row>
    <row r="20" spans="1:6" s="444" customFormat="1">
      <c r="A20" s="439">
        <v>5</v>
      </c>
      <c r="B20" s="434" t="s">
        <v>130</v>
      </c>
      <c r="C20" s="440">
        <v>0</v>
      </c>
      <c r="D20" s="441"/>
    </row>
    <row r="21" spans="1:6" s="444" customFormat="1" ht="13.5" thickBot="1">
      <c r="A21" s="446" t="s">
        <v>861</v>
      </c>
      <c r="B21" s="447" t="s">
        <v>94</v>
      </c>
      <c r="C21" s="448">
        <v>0</v>
      </c>
      <c r="D21" s="449"/>
    </row>
    <row r="22" spans="1:6">
      <c r="F22" s="39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24" activePane="bottomRight" state="frozen"/>
      <selection pane="topRight" activeCell="B1" sqref="B1"/>
      <selection pane="bottomLeft" activeCell="A5" sqref="A5"/>
      <selection pane="bottomRight" activeCell="C33" sqref="C3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9">
      <c r="A1" s="18" t="s">
        <v>231</v>
      </c>
      <c r="B1" s="20" t="s">
        <v>894</v>
      </c>
      <c r="E1" s="395"/>
      <c r="F1" s="395"/>
    </row>
    <row r="2" spans="1:9" s="22" customFormat="1" ht="15.75" customHeight="1">
      <c r="A2" s="22" t="s">
        <v>232</v>
      </c>
      <c r="B2" s="493">
        <v>43100</v>
      </c>
    </row>
    <row r="3" spans="1:9" s="22" customFormat="1" ht="15.75" customHeight="1">
      <c r="A3" s="27"/>
    </row>
    <row r="4" spans="1:9" s="22" customFormat="1" ht="15.75" customHeight="1" thickBot="1">
      <c r="A4" s="22" t="s">
        <v>659</v>
      </c>
      <c r="B4" s="211" t="s">
        <v>310</v>
      </c>
      <c r="D4" s="213" t="s">
        <v>135</v>
      </c>
    </row>
    <row r="5" spans="1:9" ht="38.25">
      <c r="A5" s="161" t="s">
        <v>32</v>
      </c>
      <c r="B5" s="162" t="s">
        <v>274</v>
      </c>
      <c r="C5" s="473" t="s">
        <v>278</v>
      </c>
      <c r="D5" s="212" t="s">
        <v>311</v>
      </c>
    </row>
    <row r="6" spans="1:9">
      <c r="A6" s="494">
        <v>1</v>
      </c>
      <c r="B6" s="495" t="s">
        <v>196</v>
      </c>
      <c r="C6" s="496">
        <v>435325078.72220004</v>
      </c>
      <c r="D6" s="497"/>
      <c r="E6" s="8"/>
      <c r="I6" s="483"/>
    </row>
    <row r="7" spans="1:9">
      <c r="A7" s="494">
        <v>2</v>
      </c>
      <c r="B7" s="92" t="s">
        <v>197</v>
      </c>
      <c r="C7" s="326">
        <v>1351027712.6887002</v>
      </c>
      <c r="D7" s="153"/>
      <c r="E7" s="8"/>
      <c r="I7" s="483"/>
    </row>
    <row r="8" spans="1:9">
      <c r="A8" s="494">
        <v>3</v>
      </c>
      <c r="B8" s="92" t="s">
        <v>198</v>
      </c>
      <c r="C8" s="326">
        <v>423374761.68489999</v>
      </c>
      <c r="D8" s="153"/>
      <c r="E8" s="8"/>
      <c r="I8" s="483"/>
    </row>
    <row r="9" spans="1:9">
      <c r="A9" s="494">
        <v>4</v>
      </c>
      <c r="B9" s="92" t="s">
        <v>227</v>
      </c>
      <c r="C9" s="326">
        <v>0</v>
      </c>
      <c r="D9" s="153"/>
      <c r="E9" s="8"/>
      <c r="I9" s="483"/>
    </row>
    <row r="10" spans="1:9">
      <c r="A10" s="494">
        <v>5</v>
      </c>
      <c r="B10" s="92" t="s">
        <v>199</v>
      </c>
      <c r="C10" s="326">
        <v>987100852.95154643</v>
      </c>
      <c r="D10" s="153"/>
      <c r="E10" s="8"/>
      <c r="I10" s="483"/>
    </row>
    <row r="11" spans="1:9">
      <c r="A11" s="494">
        <v>6.1</v>
      </c>
      <c r="B11" s="92" t="s">
        <v>200</v>
      </c>
      <c r="C11" s="327">
        <v>8393967251.4694996</v>
      </c>
      <c r="D11" s="154"/>
      <c r="E11" s="9"/>
      <c r="I11" s="483"/>
    </row>
    <row r="12" spans="1:9">
      <c r="A12" s="494">
        <v>6.2</v>
      </c>
      <c r="B12" s="93" t="s">
        <v>201</v>
      </c>
      <c r="C12" s="327">
        <v>-353439977.80999994</v>
      </c>
      <c r="D12" s="154"/>
      <c r="E12" s="9"/>
      <c r="I12" s="483"/>
    </row>
    <row r="13" spans="1:9" ht="30">
      <c r="A13" s="494" t="s">
        <v>795</v>
      </c>
      <c r="B13" s="94" t="s">
        <v>69</v>
      </c>
      <c r="C13" s="327">
        <v>121885725.9562422</v>
      </c>
      <c r="D13" s="269" t="s">
        <v>896</v>
      </c>
      <c r="E13" s="9"/>
      <c r="I13" s="483"/>
    </row>
    <row r="14" spans="1:9">
      <c r="A14" s="494">
        <v>6</v>
      </c>
      <c r="B14" s="92" t="s">
        <v>202</v>
      </c>
      <c r="C14" s="333">
        <f>C11+C12</f>
        <v>8040527273.6595001</v>
      </c>
      <c r="D14" s="154"/>
      <c r="E14" s="8"/>
      <c r="I14" s="483"/>
    </row>
    <row r="15" spans="1:9">
      <c r="A15" s="494">
        <v>7</v>
      </c>
      <c r="B15" s="92" t="s">
        <v>203</v>
      </c>
      <c r="C15" s="326">
        <v>82505593.515000001</v>
      </c>
      <c r="D15" s="153"/>
      <c r="E15" s="8"/>
      <c r="I15" s="483"/>
    </row>
    <row r="16" spans="1:9">
      <c r="A16" s="494">
        <v>8</v>
      </c>
      <c r="B16" s="92" t="s">
        <v>204</v>
      </c>
      <c r="C16" s="326">
        <v>58058415.019999996</v>
      </c>
      <c r="D16" s="153"/>
      <c r="E16" s="8"/>
      <c r="I16" s="483"/>
    </row>
    <row r="17" spans="1:9">
      <c r="A17" s="494">
        <v>9</v>
      </c>
      <c r="B17" s="92" t="s">
        <v>205</v>
      </c>
      <c r="C17" s="326">
        <v>42598833.280000001</v>
      </c>
      <c r="D17" s="153"/>
      <c r="E17" s="8"/>
      <c r="I17" s="483"/>
    </row>
    <row r="18" spans="1:9">
      <c r="A18" s="494">
        <v>9.1</v>
      </c>
      <c r="B18" s="94" t="s">
        <v>897</v>
      </c>
      <c r="C18" s="327">
        <v>21205434.120000001</v>
      </c>
      <c r="D18" s="269" t="s">
        <v>898</v>
      </c>
      <c r="E18" s="8"/>
      <c r="I18" s="483"/>
    </row>
    <row r="19" spans="1:9">
      <c r="A19" s="494">
        <v>10</v>
      </c>
      <c r="B19" s="92" t="s">
        <v>206</v>
      </c>
      <c r="C19" s="326">
        <v>485211965.25999999</v>
      </c>
      <c r="D19" s="153"/>
      <c r="E19" s="8"/>
      <c r="I19" s="483"/>
    </row>
    <row r="20" spans="1:9">
      <c r="A20" s="494">
        <v>10.1</v>
      </c>
      <c r="B20" s="94" t="s">
        <v>277</v>
      </c>
      <c r="C20" s="326">
        <v>104726030.09999999</v>
      </c>
      <c r="D20" s="269" t="s">
        <v>907</v>
      </c>
      <c r="E20" s="8"/>
      <c r="I20" s="483"/>
    </row>
    <row r="21" spans="1:9">
      <c r="A21" s="494">
        <v>11</v>
      </c>
      <c r="B21" s="95" t="s">
        <v>207</v>
      </c>
      <c r="C21" s="328">
        <v>192864822.29890001</v>
      </c>
      <c r="D21" s="155"/>
      <c r="E21" s="8"/>
      <c r="I21" s="483"/>
    </row>
    <row r="22" spans="1:9">
      <c r="A22" s="494">
        <v>12</v>
      </c>
      <c r="B22" s="97" t="s">
        <v>208</v>
      </c>
      <c r="C22" s="329">
        <f>SUM(C6:C10,C14:C17,C19,C21)</f>
        <v>12098595309.080748</v>
      </c>
      <c r="D22" s="156"/>
      <c r="E22" s="7"/>
      <c r="I22" s="483"/>
    </row>
    <row r="23" spans="1:9">
      <c r="A23" s="494">
        <v>13</v>
      </c>
      <c r="B23" s="92" t="s">
        <v>209</v>
      </c>
      <c r="C23" s="330">
        <v>113217392.4866</v>
      </c>
      <c r="D23" s="157"/>
      <c r="E23" s="8"/>
      <c r="I23" s="483"/>
    </row>
    <row r="24" spans="1:9">
      <c r="A24" s="494">
        <v>14</v>
      </c>
      <c r="B24" s="92" t="s">
        <v>210</v>
      </c>
      <c r="C24" s="326">
        <v>2233433245.8530984</v>
      </c>
      <c r="D24" s="153"/>
      <c r="E24" s="8"/>
      <c r="I24" s="483"/>
    </row>
    <row r="25" spans="1:9">
      <c r="A25" s="494">
        <v>15</v>
      </c>
      <c r="B25" s="92" t="s">
        <v>211</v>
      </c>
      <c r="C25" s="326">
        <v>2524158028.4706998</v>
      </c>
      <c r="D25" s="153"/>
      <c r="E25" s="8"/>
      <c r="I25" s="483"/>
    </row>
    <row r="26" spans="1:9">
      <c r="A26" s="494">
        <v>16</v>
      </c>
      <c r="B26" s="92" t="s">
        <v>212</v>
      </c>
      <c r="C26" s="326">
        <v>2872202809.8920002</v>
      </c>
      <c r="D26" s="153"/>
      <c r="E26" s="8"/>
      <c r="I26" s="483"/>
    </row>
    <row r="27" spans="1:9">
      <c r="A27" s="494">
        <v>17</v>
      </c>
      <c r="B27" s="92" t="s">
        <v>213</v>
      </c>
      <c r="C27" s="326">
        <v>0</v>
      </c>
      <c r="D27" s="153"/>
      <c r="E27" s="8"/>
      <c r="I27" s="483"/>
    </row>
    <row r="28" spans="1:9">
      <c r="A28" s="494">
        <v>18</v>
      </c>
      <c r="B28" s="92" t="s">
        <v>214</v>
      </c>
      <c r="C28" s="326">
        <v>2014075846.7200003</v>
      </c>
      <c r="D28" s="153"/>
      <c r="E28" s="8"/>
      <c r="I28" s="483"/>
    </row>
    <row r="29" spans="1:9">
      <c r="A29" s="494">
        <v>19</v>
      </c>
      <c r="B29" s="92" t="s">
        <v>215</v>
      </c>
      <c r="C29" s="326">
        <v>51966768.827100009</v>
      </c>
      <c r="D29" s="153"/>
      <c r="E29" s="8"/>
      <c r="I29" s="483"/>
    </row>
    <row r="30" spans="1:9">
      <c r="A30" s="494">
        <v>20</v>
      </c>
      <c r="B30" s="92" t="s">
        <v>137</v>
      </c>
      <c r="C30" s="326">
        <v>185903326.0539</v>
      </c>
      <c r="D30" s="153"/>
      <c r="E30" s="8"/>
      <c r="I30" s="483"/>
    </row>
    <row r="31" spans="1:9">
      <c r="A31" s="494">
        <v>21</v>
      </c>
      <c r="B31" s="95" t="s">
        <v>216</v>
      </c>
      <c r="C31" s="328">
        <v>438035050</v>
      </c>
      <c r="D31" s="155"/>
      <c r="E31" s="8"/>
      <c r="I31" s="483"/>
    </row>
    <row r="32" spans="1:9" ht="30">
      <c r="A32" s="494">
        <v>21.1</v>
      </c>
      <c r="B32" s="95" t="s">
        <v>899</v>
      </c>
      <c r="C32" s="328">
        <v>47619200</v>
      </c>
      <c r="D32" s="269" t="s">
        <v>900</v>
      </c>
      <c r="E32" s="8"/>
      <c r="I32" s="483"/>
    </row>
    <row r="33" spans="1:9">
      <c r="A33" s="494">
        <v>21.2</v>
      </c>
      <c r="B33" s="96" t="s">
        <v>276</v>
      </c>
      <c r="C33" s="331">
        <v>304289059.09310001</v>
      </c>
      <c r="D33" s="269" t="s">
        <v>901</v>
      </c>
      <c r="E33" s="8"/>
      <c r="I33" s="483"/>
    </row>
    <row r="34" spans="1:9">
      <c r="A34" s="494">
        <v>22</v>
      </c>
      <c r="B34" s="97" t="s">
        <v>217</v>
      </c>
      <c r="C34" s="329">
        <f>SUM(C23:C31)</f>
        <v>10432992468.303398</v>
      </c>
      <c r="D34" s="156"/>
      <c r="E34" s="7"/>
      <c r="I34" s="483"/>
    </row>
    <row r="35" spans="1:9">
      <c r="A35" s="494">
        <v>23</v>
      </c>
      <c r="B35" s="95" t="s">
        <v>218</v>
      </c>
      <c r="C35" s="326">
        <v>21015907.600000001</v>
      </c>
      <c r="D35" s="269" t="s">
        <v>902</v>
      </c>
      <c r="E35" s="8"/>
      <c r="I35" s="483"/>
    </row>
    <row r="36" spans="1:9">
      <c r="A36" s="494">
        <v>24</v>
      </c>
      <c r="B36" s="95" t="s">
        <v>219</v>
      </c>
      <c r="C36" s="326">
        <v>0</v>
      </c>
      <c r="D36" s="153"/>
      <c r="E36" s="8"/>
      <c r="I36" s="483"/>
    </row>
    <row r="37" spans="1:9">
      <c r="A37" s="494">
        <v>25</v>
      </c>
      <c r="B37" s="95" t="s">
        <v>275</v>
      </c>
      <c r="C37" s="326">
        <v>0</v>
      </c>
      <c r="D37" s="153"/>
      <c r="E37" s="8"/>
      <c r="I37" s="483"/>
    </row>
    <row r="38" spans="1:9">
      <c r="A38" s="494">
        <v>26</v>
      </c>
      <c r="B38" s="95" t="s">
        <v>221</v>
      </c>
      <c r="C38" s="326">
        <v>529770683.32999998</v>
      </c>
      <c r="D38" s="153"/>
      <c r="E38" s="8"/>
      <c r="I38" s="483"/>
    </row>
    <row r="39" spans="1:9" ht="30">
      <c r="A39" s="494">
        <v>26.1</v>
      </c>
      <c r="B39" s="95" t="s">
        <v>36</v>
      </c>
      <c r="C39" s="326">
        <v>521190198.81999999</v>
      </c>
      <c r="D39" s="269" t="s">
        <v>903</v>
      </c>
      <c r="E39" s="8"/>
      <c r="I39" s="483"/>
    </row>
    <row r="40" spans="1:9">
      <c r="A40" s="494">
        <v>26.2</v>
      </c>
      <c r="B40" s="95" t="s">
        <v>38</v>
      </c>
      <c r="C40" s="326">
        <v>8580484.5099999998</v>
      </c>
      <c r="D40" s="269" t="s">
        <v>904</v>
      </c>
      <c r="E40" s="8"/>
      <c r="I40" s="483"/>
    </row>
    <row r="41" spans="1:9">
      <c r="A41" s="494">
        <v>27</v>
      </c>
      <c r="B41" s="95" t="s">
        <v>222</v>
      </c>
      <c r="C41" s="326">
        <v>0</v>
      </c>
      <c r="D41" s="153"/>
      <c r="E41" s="8"/>
      <c r="I41" s="483"/>
    </row>
    <row r="42" spans="1:9">
      <c r="A42" s="494">
        <v>28</v>
      </c>
      <c r="B42" s="95" t="s">
        <v>223</v>
      </c>
      <c r="C42" s="326">
        <v>1044775409.3218</v>
      </c>
      <c r="D42" s="269" t="s">
        <v>905</v>
      </c>
      <c r="E42" s="8"/>
      <c r="I42" s="483"/>
    </row>
    <row r="43" spans="1:9">
      <c r="A43" s="494">
        <v>29</v>
      </c>
      <c r="B43" s="95" t="s">
        <v>41</v>
      </c>
      <c r="C43" s="326">
        <v>70040845.019999996</v>
      </c>
      <c r="D43" s="269" t="s">
        <v>906</v>
      </c>
      <c r="E43" s="8"/>
      <c r="I43" s="483"/>
    </row>
    <row r="44" spans="1:9" ht="16.5" thickBot="1">
      <c r="A44" s="158">
        <v>30</v>
      </c>
      <c r="B44" s="159" t="s">
        <v>224</v>
      </c>
      <c r="C44" s="332">
        <f>C35+C36+C37+C41+C42+C43+C38</f>
        <v>1665602845.2718</v>
      </c>
      <c r="D44" s="160"/>
      <c r="E44" s="7"/>
      <c r="I44" s="48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workbookViewId="0">
      <pane xSplit="2" ySplit="7" topLeftCell="J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2.7109375" style="2" bestFit="1" customWidth="1"/>
    <col min="4" max="4" width="2.42578125" style="2" customWidth="1"/>
    <col min="5" max="5" width="11.28515625" style="2" bestFit="1" customWidth="1"/>
    <col min="6" max="6" width="9.28515625" style="2" customWidth="1"/>
    <col min="7" max="7" width="11.28515625" style="2" bestFit="1" customWidth="1"/>
    <col min="8" max="8" width="9.28515625" style="2" customWidth="1"/>
    <col min="9" max="9" width="10.28515625" style="2" bestFit="1" customWidth="1"/>
    <col min="10" max="10" width="10.28515625" style="2" customWidth="1"/>
    <col min="11" max="11" width="12.7109375" style="2" bestFit="1" customWidth="1"/>
    <col min="12" max="12" width="10.28515625" style="2" customWidth="1"/>
    <col min="13" max="13" width="12.7109375" style="2" bestFit="1" customWidth="1"/>
    <col min="14" max="14" width="11.28515625" style="2" customWidth="1"/>
    <col min="15" max="15" width="11.28515625" style="2" bestFit="1" customWidth="1"/>
    <col min="16" max="16" width="7.85546875" style="2" customWidth="1"/>
    <col min="17" max="17" width="10.28515625" style="2" bestFit="1" customWidth="1"/>
    <col min="18" max="18" width="2.42578125" style="2" customWidth="1"/>
    <col min="19" max="19" width="33" style="2" bestFit="1" customWidth="1"/>
    <col min="20" max="16384" width="9.140625" style="13"/>
  </cols>
  <sheetData>
    <row r="1" spans="1:20" ht="15">
      <c r="A1" s="2" t="s">
        <v>231</v>
      </c>
      <c r="B1" t="s">
        <v>894</v>
      </c>
    </row>
    <row r="2" spans="1:20" ht="15">
      <c r="A2" s="2" t="s">
        <v>232</v>
      </c>
      <c r="B2" s="490">
        <v>43190</v>
      </c>
    </row>
    <row r="4" spans="1:20" ht="39" thickBot="1">
      <c r="A4" s="75" t="s">
        <v>660</v>
      </c>
      <c r="B4" s="360" t="s">
        <v>766</v>
      </c>
    </row>
    <row r="5" spans="1:20">
      <c r="A5" s="141"/>
      <c r="B5" s="144"/>
      <c r="C5" s="123" t="s">
        <v>0</v>
      </c>
      <c r="D5" s="123" t="s">
        <v>1</v>
      </c>
      <c r="E5" s="123" t="s">
        <v>2</v>
      </c>
      <c r="F5" s="123" t="s">
        <v>3</v>
      </c>
      <c r="G5" s="123" t="s">
        <v>4</v>
      </c>
      <c r="H5" s="123" t="s">
        <v>10</v>
      </c>
      <c r="I5" s="123" t="s">
        <v>279</v>
      </c>
      <c r="J5" s="123" t="s">
        <v>280</v>
      </c>
      <c r="K5" s="123" t="s">
        <v>281</v>
      </c>
      <c r="L5" s="123" t="s">
        <v>282</v>
      </c>
      <c r="M5" s="123" t="s">
        <v>283</v>
      </c>
      <c r="N5" s="123" t="s">
        <v>284</v>
      </c>
      <c r="O5" s="123" t="s">
        <v>753</v>
      </c>
      <c r="P5" s="123" t="s">
        <v>754</v>
      </c>
      <c r="Q5" s="123" t="s">
        <v>755</v>
      </c>
      <c r="R5" s="351" t="s">
        <v>756</v>
      </c>
      <c r="S5" s="124" t="s">
        <v>757</v>
      </c>
    </row>
    <row r="6" spans="1:20" ht="46.5" customHeight="1">
      <c r="A6" s="164"/>
      <c r="B6" s="553" t="s">
        <v>758</v>
      </c>
      <c r="C6" s="551">
        <v>0</v>
      </c>
      <c r="D6" s="552"/>
      <c r="E6" s="551">
        <v>0.2</v>
      </c>
      <c r="F6" s="552"/>
      <c r="G6" s="551">
        <v>0.35</v>
      </c>
      <c r="H6" s="552"/>
      <c r="I6" s="551">
        <v>0.5</v>
      </c>
      <c r="J6" s="552"/>
      <c r="K6" s="551">
        <v>0.75</v>
      </c>
      <c r="L6" s="552"/>
      <c r="M6" s="551">
        <v>1</v>
      </c>
      <c r="N6" s="552"/>
      <c r="O6" s="551">
        <v>1.5</v>
      </c>
      <c r="P6" s="552"/>
      <c r="Q6" s="551">
        <v>2.5</v>
      </c>
      <c r="R6" s="552"/>
      <c r="S6" s="549" t="s">
        <v>291</v>
      </c>
    </row>
    <row r="7" spans="1:20">
      <c r="A7" s="164"/>
      <c r="B7" s="554"/>
      <c r="C7" s="359" t="s">
        <v>751</v>
      </c>
      <c r="D7" s="359" t="s">
        <v>752</v>
      </c>
      <c r="E7" s="359" t="s">
        <v>751</v>
      </c>
      <c r="F7" s="359" t="s">
        <v>752</v>
      </c>
      <c r="G7" s="359" t="s">
        <v>751</v>
      </c>
      <c r="H7" s="359" t="s">
        <v>752</v>
      </c>
      <c r="I7" s="359" t="s">
        <v>751</v>
      </c>
      <c r="J7" s="359" t="s">
        <v>752</v>
      </c>
      <c r="K7" s="359" t="s">
        <v>751</v>
      </c>
      <c r="L7" s="359" t="s">
        <v>752</v>
      </c>
      <c r="M7" s="359" t="s">
        <v>751</v>
      </c>
      <c r="N7" s="359" t="s">
        <v>752</v>
      </c>
      <c r="O7" s="359" t="s">
        <v>751</v>
      </c>
      <c r="P7" s="359" t="s">
        <v>752</v>
      </c>
      <c r="Q7" s="359" t="s">
        <v>751</v>
      </c>
      <c r="R7" s="359" t="s">
        <v>752</v>
      </c>
      <c r="S7" s="550"/>
    </row>
    <row r="8" spans="1:20" s="168" customFormat="1">
      <c r="A8" s="127">
        <v>1</v>
      </c>
      <c r="B8" s="186" t="s">
        <v>259</v>
      </c>
      <c r="C8" s="334">
        <v>941363101.36999989</v>
      </c>
      <c r="D8" s="334">
        <v>0</v>
      </c>
      <c r="E8" s="334">
        <v>167022018.910368</v>
      </c>
      <c r="F8" s="352">
        <v>0</v>
      </c>
      <c r="G8" s="334">
        <v>0</v>
      </c>
      <c r="H8" s="334">
        <v>0</v>
      </c>
      <c r="I8" s="334">
        <v>0</v>
      </c>
      <c r="J8" s="334">
        <v>0</v>
      </c>
      <c r="K8" s="334">
        <v>0</v>
      </c>
      <c r="L8" s="334">
        <v>0</v>
      </c>
      <c r="M8" s="334">
        <v>1015637628.7483741</v>
      </c>
      <c r="N8" s="334">
        <v>0</v>
      </c>
      <c r="O8" s="334">
        <v>0</v>
      </c>
      <c r="P8" s="334">
        <v>0</v>
      </c>
      <c r="Q8" s="334">
        <v>0</v>
      </c>
      <c r="R8" s="352">
        <v>0</v>
      </c>
      <c r="S8" s="518">
        <f>$C$6*SUM(C8:D8)+$E$6*SUM(E8:F8)+$G$6*SUM(G8:H8)+$I$6*SUM(I8:J8)+$K$6*SUM(K8:L8)+$M$6*SUM(M8:N8)+$O$6*SUM(O8:P8)+$Q$6*SUM(Q8:R8)</f>
        <v>1049042032.5304477</v>
      </c>
      <c r="T8" s="498"/>
    </row>
    <row r="9" spans="1:20" s="168" customFormat="1">
      <c r="A9" s="127">
        <v>2</v>
      </c>
      <c r="B9" s="186" t="s">
        <v>260</v>
      </c>
      <c r="C9" s="334">
        <v>0</v>
      </c>
      <c r="D9" s="334">
        <v>0</v>
      </c>
      <c r="E9" s="334">
        <v>0</v>
      </c>
      <c r="F9" s="334">
        <v>0</v>
      </c>
      <c r="G9" s="334">
        <v>0</v>
      </c>
      <c r="H9" s="334">
        <v>0</v>
      </c>
      <c r="I9" s="334">
        <v>0</v>
      </c>
      <c r="J9" s="334">
        <v>0</v>
      </c>
      <c r="K9" s="334">
        <v>0</v>
      </c>
      <c r="L9" s="334">
        <v>0</v>
      </c>
      <c r="M9" s="334">
        <v>0</v>
      </c>
      <c r="N9" s="334">
        <v>0</v>
      </c>
      <c r="O9" s="334">
        <v>0</v>
      </c>
      <c r="P9" s="334">
        <v>0</v>
      </c>
      <c r="Q9" s="334">
        <v>0</v>
      </c>
      <c r="R9" s="352">
        <v>0</v>
      </c>
      <c r="S9" s="518">
        <f t="shared" ref="S9:S21" si="0">$C$6*SUM(C9:D9)+$E$6*SUM(E9:F9)+$G$6*SUM(G9:H9)+$I$6*SUM(I9:J9)+$K$6*SUM(K9:L9)+$M$6*SUM(M9:N9)+$O$6*SUM(O9:P9)+$Q$6*SUM(Q9:R9)</f>
        <v>0</v>
      </c>
      <c r="T9" s="498"/>
    </row>
    <row r="10" spans="1:20" s="168" customFormat="1">
      <c r="A10" s="127">
        <v>3</v>
      </c>
      <c r="B10" s="186" t="s">
        <v>261</v>
      </c>
      <c r="C10" s="334">
        <v>0</v>
      </c>
      <c r="D10" s="334">
        <v>0</v>
      </c>
      <c r="E10" s="334">
        <v>0</v>
      </c>
      <c r="F10" s="334">
        <v>0</v>
      </c>
      <c r="G10" s="334">
        <v>0</v>
      </c>
      <c r="H10" s="334">
        <v>0</v>
      </c>
      <c r="I10" s="334">
        <v>0</v>
      </c>
      <c r="J10" s="334">
        <v>0</v>
      </c>
      <c r="K10" s="334">
        <v>0</v>
      </c>
      <c r="L10" s="334">
        <v>0</v>
      </c>
      <c r="M10" s="334">
        <v>0</v>
      </c>
      <c r="N10" s="334">
        <v>1488100</v>
      </c>
      <c r="O10" s="334">
        <v>0</v>
      </c>
      <c r="P10" s="334">
        <v>0</v>
      </c>
      <c r="Q10" s="334">
        <v>0</v>
      </c>
      <c r="R10" s="352">
        <v>0</v>
      </c>
      <c r="S10" s="518">
        <f t="shared" si="0"/>
        <v>1488100</v>
      </c>
      <c r="T10" s="498"/>
    </row>
    <row r="11" spans="1:20" s="168" customFormat="1">
      <c r="A11" s="127">
        <v>4</v>
      </c>
      <c r="B11" s="186" t="s">
        <v>262</v>
      </c>
      <c r="C11" s="334">
        <v>121511047.45999999</v>
      </c>
      <c r="D11" s="334">
        <v>0</v>
      </c>
      <c r="E11" s="334">
        <v>0</v>
      </c>
      <c r="F11" s="334">
        <v>0</v>
      </c>
      <c r="G11" s="334">
        <v>0</v>
      </c>
      <c r="H11" s="334">
        <v>0</v>
      </c>
      <c r="I11" s="334">
        <v>48562575.739500001</v>
      </c>
      <c r="J11" s="334">
        <v>0</v>
      </c>
      <c r="K11" s="334">
        <v>0</v>
      </c>
      <c r="L11" s="334">
        <v>0</v>
      </c>
      <c r="M11" s="334">
        <v>0</v>
      </c>
      <c r="N11" s="334">
        <v>0</v>
      </c>
      <c r="O11" s="334">
        <v>0</v>
      </c>
      <c r="P11" s="334">
        <v>0</v>
      </c>
      <c r="Q11" s="334">
        <v>0</v>
      </c>
      <c r="R11" s="352">
        <v>0</v>
      </c>
      <c r="S11" s="518">
        <f t="shared" si="0"/>
        <v>24281287.869750001</v>
      </c>
      <c r="T11" s="498"/>
    </row>
    <row r="12" spans="1:20" s="168" customFormat="1">
      <c r="A12" s="127">
        <v>5</v>
      </c>
      <c r="B12" s="186" t="s">
        <v>263</v>
      </c>
      <c r="C12" s="334">
        <v>0</v>
      </c>
      <c r="D12" s="334">
        <v>0</v>
      </c>
      <c r="E12" s="334">
        <v>0</v>
      </c>
      <c r="F12" s="334">
        <v>0</v>
      </c>
      <c r="G12" s="334">
        <v>0</v>
      </c>
      <c r="H12" s="334">
        <v>0</v>
      </c>
      <c r="I12" s="334">
        <v>0</v>
      </c>
      <c r="J12" s="334">
        <v>0</v>
      </c>
      <c r="K12" s="334">
        <v>0</v>
      </c>
      <c r="L12" s="334">
        <v>0</v>
      </c>
      <c r="M12" s="334">
        <v>0</v>
      </c>
      <c r="N12" s="334">
        <v>0</v>
      </c>
      <c r="O12" s="334">
        <v>0</v>
      </c>
      <c r="P12" s="334">
        <v>0</v>
      </c>
      <c r="Q12" s="334">
        <v>0</v>
      </c>
      <c r="R12" s="352">
        <v>0</v>
      </c>
      <c r="S12" s="518">
        <f t="shared" si="0"/>
        <v>0</v>
      </c>
      <c r="T12" s="498"/>
    </row>
    <row r="13" spans="1:20" s="168" customFormat="1">
      <c r="A13" s="127">
        <v>6</v>
      </c>
      <c r="B13" s="186" t="s">
        <v>264</v>
      </c>
      <c r="C13" s="334">
        <v>0</v>
      </c>
      <c r="D13" s="334">
        <v>0</v>
      </c>
      <c r="E13" s="334">
        <v>397113551.35966969</v>
      </c>
      <c r="F13" s="334">
        <v>6813613.691726</v>
      </c>
      <c r="G13" s="334">
        <v>0</v>
      </c>
      <c r="H13" s="334">
        <v>0</v>
      </c>
      <c r="I13" s="334">
        <v>11098738.009999998</v>
      </c>
      <c r="J13" s="334">
        <v>37118105.950000003</v>
      </c>
      <c r="K13" s="334">
        <v>0</v>
      </c>
      <c r="L13" s="334">
        <v>0</v>
      </c>
      <c r="M13" s="334">
        <v>6278173.2741303993</v>
      </c>
      <c r="N13" s="334">
        <v>17737959.095036998</v>
      </c>
      <c r="O13" s="334">
        <v>9024855.4374000002</v>
      </c>
      <c r="P13" s="334">
        <v>0</v>
      </c>
      <c r="Q13" s="334">
        <v>0</v>
      </c>
      <c r="R13" s="352">
        <v>0</v>
      </c>
      <c r="S13" s="518">
        <f t="shared" si="0"/>
        <v>142447270.51554656</v>
      </c>
      <c r="T13" s="498"/>
    </row>
    <row r="14" spans="1:20" s="168" customFormat="1">
      <c r="A14" s="127">
        <v>7</v>
      </c>
      <c r="B14" s="186" t="s">
        <v>79</v>
      </c>
      <c r="C14" s="334">
        <v>0</v>
      </c>
      <c r="D14" s="334">
        <v>0</v>
      </c>
      <c r="E14" s="334">
        <v>0</v>
      </c>
      <c r="F14" s="334">
        <v>0</v>
      </c>
      <c r="G14" s="334">
        <v>0</v>
      </c>
      <c r="H14" s="334">
        <v>0</v>
      </c>
      <c r="I14" s="334">
        <v>0</v>
      </c>
      <c r="J14" s="334">
        <v>0</v>
      </c>
      <c r="K14" s="334">
        <v>0</v>
      </c>
      <c r="L14" s="334">
        <v>0</v>
      </c>
      <c r="M14" s="334">
        <v>2428607026.4701967</v>
      </c>
      <c r="N14" s="334">
        <v>472357229.6843369</v>
      </c>
      <c r="O14" s="334">
        <v>48311626.811376005</v>
      </c>
      <c r="P14" s="334">
        <v>0</v>
      </c>
      <c r="Q14" s="334">
        <v>0</v>
      </c>
      <c r="R14" s="352">
        <v>0</v>
      </c>
      <c r="S14" s="518">
        <f t="shared" si="0"/>
        <v>2973431696.3715973</v>
      </c>
      <c r="T14" s="498"/>
    </row>
    <row r="15" spans="1:20" s="168" customFormat="1">
      <c r="A15" s="127">
        <v>8</v>
      </c>
      <c r="B15" s="186" t="s">
        <v>80</v>
      </c>
      <c r="C15" s="334">
        <v>0</v>
      </c>
      <c r="D15" s="334">
        <v>0</v>
      </c>
      <c r="E15" s="334">
        <v>0</v>
      </c>
      <c r="F15" s="334">
        <v>0</v>
      </c>
      <c r="G15" s="334">
        <v>0</v>
      </c>
      <c r="H15" s="334">
        <v>0</v>
      </c>
      <c r="I15" s="334">
        <v>0</v>
      </c>
      <c r="J15" s="334">
        <v>0</v>
      </c>
      <c r="K15" s="334">
        <v>2397068321.7431412</v>
      </c>
      <c r="L15" s="334">
        <v>76230172.312534541</v>
      </c>
      <c r="M15" s="334">
        <v>0</v>
      </c>
      <c r="N15" s="334">
        <v>0</v>
      </c>
      <c r="O15" s="334">
        <v>0</v>
      </c>
      <c r="P15" s="334">
        <v>0</v>
      </c>
      <c r="Q15" s="334">
        <v>0</v>
      </c>
      <c r="R15" s="352">
        <v>0</v>
      </c>
      <c r="S15" s="518">
        <f t="shared" si="0"/>
        <v>1854973870.5417566</v>
      </c>
      <c r="T15" s="498"/>
    </row>
    <row r="16" spans="1:20" s="168" customFormat="1">
      <c r="A16" s="127">
        <v>9</v>
      </c>
      <c r="B16" s="186" t="s">
        <v>81</v>
      </c>
      <c r="C16" s="334">
        <v>0</v>
      </c>
      <c r="D16" s="334">
        <v>0</v>
      </c>
      <c r="E16" s="334">
        <v>0</v>
      </c>
      <c r="F16" s="334">
        <v>0</v>
      </c>
      <c r="G16" s="334">
        <v>524859619.05894804</v>
      </c>
      <c r="H16" s="334">
        <v>6455591.9896793989</v>
      </c>
      <c r="I16" s="334">
        <v>0</v>
      </c>
      <c r="J16" s="334">
        <v>0</v>
      </c>
      <c r="K16" s="334">
        <v>0</v>
      </c>
      <c r="L16" s="334">
        <v>0</v>
      </c>
      <c r="M16" s="334">
        <v>0</v>
      </c>
      <c r="N16" s="334">
        <v>0</v>
      </c>
      <c r="O16" s="334">
        <v>0</v>
      </c>
      <c r="P16" s="334">
        <v>0</v>
      </c>
      <c r="Q16" s="334">
        <v>0</v>
      </c>
      <c r="R16" s="352">
        <v>0</v>
      </c>
      <c r="S16" s="518">
        <f t="shared" si="0"/>
        <v>185960323.86701959</v>
      </c>
      <c r="T16" s="498"/>
    </row>
    <row r="17" spans="1:20" s="168" customFormat="1">
      <c r="A17" s="127">
        <v>10</v>
      </c>
      <c r="B17" s="186" t="s">
        <v>75</v>
      </c>
      <c r="C17" s="334">
        <v>0</v>
      </c>
      <c r="D17" s="334">
        <v>0</v>
      </c>
      <c r="E17" s="334">
        <v>0</v>
      </c>
      <c r="F17" s="334">
        <v>0</v>
      </c>
      <c r="G17" s="334">
        <v>0</v>
      </c>
      <c r="H17" s="334">
        <v>0</v>
      </c>
      <c r="I17" s="334">
        <v>4170857.7049119994</v>
      </c>
      <c r="J17" s="334">
        <v>0</v>
      </c>
      <c r="K17" s="334">
        <v>0</v>
      </c>
      <c r="L17" s="334">
        <v>0</v>
      </c>
      <c r="M17" s="334">
        <v>41851914.023345999</v>
      </c>
      <c r="N17" s="334">
        <v>316913.735544</v>
      </c>
      <c r="O17" s="334">
        <v>6453353.4545720005</v>
      </c>
      <c r="P17" s="334">
        <v>151357.96220399998</v>
      </c>
      <c r="Q17" s="334">
        <v>0</v>
      </c>
      <c r="R17" s="352">
        <v>0</v>
      </c>
      <c r="S17" s="518">
        <f t="shared" si="0"/>
        <v>54161323.736510009</v>
      </c>
      <c r="T17" s="498"/>
    </row>
    <row r="18" spans="1:20" s="168" customFormat="1">
      <c r="A18" s="127">
        <v>11</v>
      </c>
      <c r="B18" s="186" t="s">
        <v>76</v>
      </c>
      <c r="C18" s="334">
        <v>0</v>
      </c>
      <c r="D18" s="334">
        <v>0</v>
      </c>
      <c r="E18" s="334">
        <v>0</v>
      </c>
      <c r="F18" s="334">
        <v>0</v>
      </c>
      <c r="G18" s="334">
        <v>0</v>
      </c>
      <c r="H18" s="334">
        <v>0</v>
      </c>
      <c r="I18" s="334">
        <v>0</v>
      </c>
      <c r="J18" s="334">
        <v>0</v>
      </c>
      <c r="K18" s="334">
        <v>0</v>
      </c>
      <c r="L18" s="334">
        <v>0</v>
      </c>
      <c r="M18" s="334">
        <v>155707550.99104583</v>
      </c>
      <c r="N18" s="334">
        <v>0</v>
      </c>
      <c r="O18" s="334">
        <v>497867231.91087872</v>
      </c>
      <c r="P18" s="334">
        <v>0</v>
      </c>
      <c r="Q18" s="334">
        <v>52718433.599999987</v>
      </c>
      <c r="R18" s="352">
        <v>0</v>
      </c>
      <c r="S18" s="518">
        <f t="shared" si="0"/>
        <v>1034304482.8573639</v>
      </c>
      <c r="T18" s="498"/>
    </row>
    <row r="19" spans="1:20" s="168" customFormat="1">
      <c r="A19" s="127">
        <v>12</v>
      </c>
      <c r="B19" s="186" t="s">
        <v>77</v>
      </c>
      <c r="C19" s="334">
        <v>0</v>
      </c>
      <c r="D19" s="334">
        <v>0</v>
      </c>
      <c r="E19" s="334">
        <v>0</v>
      </c>
      <c r="F19" s="334">
        <v>0</v>
      </c>
      <c r="G19" s="334">
        <v>0</v>
      </c>
      <c r="H19" s="334">
        <v>0</v>
      </c>
      <c r="I19" s="334">
        <v>0</v>
      </c>
      <c r="J19" s="334">
        <v>0</v>
      </c>
      <c r="K19" s="334">
        <v>0</v>
      </c>
      <c r="L19" s="334">
        <v>0</v>
      </c>
      <c r="M19" s="334">
        <v>0</v>
      </c>
      <c r="N19" s="334">
        <v>0</v>
      </c>
      <c r="O19" s="334">
        <v>0</v>
      </c>
      <c r="P19" s="334">
        <v>0</v>
      </c>
      <c r="Q19" s="334">
        <v>0</v>
      </c>
      <c r="R19" s="352">
        <v>0</v>
      </c>
      <c r="S19" s="518">
        <f t="shared" si="0"/>
        <v>0</v>
      </c>
      <c r="T19" s="498"/>
    </row>
    <row r="20" spans="1:20" s="168" customFormat="1">
      <c r="A20" s="127">
        <v>13</v>
      </c>
      <c r="B20" s="186" t="s">
        <v>78</v>
      </c>
      <c r="C20" s="334">
        <v>0</v>
      </c>
      <c r="D20" s="334">
        <v>0</v>
      </c>
      <c r="E20" s="334">
        <v>0</v>
      </c>
      <c r="F20" s="334">
        <v>0</v>
      </c>
      <c r="G20" s="334">
        <v>0</v>
      </c>
      <c r="H20" s="334">
        <v>0</v>
      </c>
      <c r="I20" s="334">
        <v>0</v>
      </c>
      <c r="J20" s="334">
        <v>0</v>
      </c>
      <c r="K20" s="334">
        <v>0</v>
      </c>
      <c r="L20" s="334">
        <v>0</v>
      </c>
      <c r="M20" s="334">
        <v>0</v>
      </c>
      <c r="N20" s="334">
        <v>0</v>
      </c>
      <c r="O20" s="334">
        <v>0</v>
      </c>
      <c r="P20" s="334">
        <v>0</v>
      </c>
      <c r="Q20" s="334">
        <v>0</v>
      </c>
      <c r="R20" s="352">
        <v>0</v>
      </c>
      <c r="S20" s="518">
        <f t="shared" si="0"/>
        <v>0</v>
      </c>
      <c r="T20" s="498"/>
    </row>
    <row r="21" spans="1:20" s="168" customFormat="1">
      <c r="A21" s="127">
        <v>14</v>
      </c>
      <c r="B21" s="186" t="s">
        <v>289</v>
      </c>
      <c r="C21" s="334">
        <v>435325078.72219998</v>
      </c>
      <c r="D21" s="334">
        <v>0</v>
      </c>
      <c r="E21" s="334">
        <v>33979335.540000007</v>
      </c>
      <c r="F21" s="334">
        <v>0</v>
      </c>
      <c r="G21" s="334">
        <v>0</v>
      </c>
      <c r="H21" s="334">
        <v>0</v>
      </c>
      <c r="I21" s="334">
        <v>0</v>
      </c>
      <c r="J21" s="334">
        <v>0</v>
      </c>
      <c r="K21" s="334">
        <v>0</v>
      </c>
      <c r="L21" s="334">
        <v>0</v>
      </c>
      <c r="M21" s="334">
        <v>2692238611.6131477</v>
      </c>
      <c r="N21" s="334">
        <v>116285405.38310961</v>
      </c>
      <c r="O21" s="334">
        <v>0</v>
      </c>
      <c r="P21" s="334">
        <v>0</v>
      </c>
      <c r="Q21" s="334">
        <v>20915816.48</v>
      </c>
      <c r="R21" s="352">
        <v>0</v>
      </c>
      <c r="S21" s="518">
        <f t="shared" si="0"/>
        <v>2867609425.3042569</v>
      </c>
      <c r="T21" s="498"/>
    </row>
    <row r="22" spans="1:20" ht="13.5" thickBot="1">
      <c r="A22" s="109"/>
      <c r="B22" s="170" t="s">
        <v>74</v>
      </c>
      <c r="C22" s="335">
        <f>SUM(C8:C21)</f>
        <v>1498199227.5521998</v>
      </c>
      <c r="D22" s="335">
        <f t="shared" ref="D22:S22" si="1">SUM(D8:D21)</f>
        <v>0</v>
      </c>
      <c r="E22" s="335">
        <f t="shared" si="1"/>
        <v>598114905.81003761</v>
      </c>
      <c r="F22" s="335">
        <f t="shared" si="1"/>
        <v>6813613.691726</v>
      </c>
      <c r="G22" s="335">
        <f t="shared" si="1"/>
        <v>524859619.05894804</v>
      </c>
      <c r="H22" s="335">
        <f t="shared" si="1"/>
        <v>6455591.9896793989</v>
      </c>
      <c r="I22" s="335">
        <f t="shared" si="1"/>
        <v>63832171.454411998</v>
      </c>
      <c r="J22" s="335">
        <f t="shared" si="1"/>
        <v>37118105.950000003</v>
      </c>
      <c r="K22" s="335">
        <f t="shared" si="1"/>
        <v>2397068321.7431412</v>
      </c>
      <c r="L22" s="335">
        <f t="shared" si="1"/>
        <v>76230172.312534541</v>
      </c>
      <c r="M22" s="335">
        <f t="shared" si="1"/>
        <v>6340320905.1202412</v>
      </c>
      <c r="N22" s="335">
        <f t="shared" si="1"/>
        <v>608185607.89802754</v>
      </c>
      <c r="O22" s="335">
        <f t="shared" si="1"/>
        <v>561657067.6142267</v>
      </c>
      <c r="P22" s="335">
        <f t="shared" si="1"/>
        <v>151357.96220399998</v>
      </c>
      <c r="Q22" s="335">
        <f t="shared" si="1"/>
        <v>73634250.079999983</v>
      </c>
      <c r="R22" s="335">
        <f t="shared" si="1"/>
        <v>0</v>
      </c>
      <c r="S22" s="519">
        <f t="shared" si="1"/>
        <v>10187699813.594248</v>
      </c>
      <c r="T22" s="49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workbookViewId="0">
      <pane xSplit="2" ySplit="6" topLeftCell="O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4" ht="15">
      <c r="A1" s="2" t="s">
        <v>231</v>
      </c>
      <c r="B1" t="s">
        <v>894</v>
      </c>
    </row>
    <row r="2" spans="1:24" ht="15">
      <c r="A2" s="2" t="s">
        <v>232</v>
      </c>
      <c r="B2" s="490">
        <v>43190</v>
      </c>
    </row>
    <row r="4" spans="1:24" ht="27.75" thickBot="1">
      <c r="A4" s="2" t="s">
        <v>661</v>
      </c>
      <c r="B4" s="361" t="s">
        <v>767</v>
      </c>
      <c r="V4" s="213" t="s">
        <v>135</v>
      </c>
    </row>
    <row r="5" spans="1:24">
      <c r="A5" s="107"/>
      <c r="B5" s="108"/>
      <c r="C5" s="555" t="s">
        <v>241</v>
      </c>
      <c r="D5" s="556"/>
      <c r="E5" s="556"/>
      <c r="F5" s="556"/>
      <c r="G5" s="556"/>
      <c r="H5" s="556"/>
      <c r="I5" s="556"/>
      <c r="J5" s="556"/>
      <c r="K5" s="556"/>
      <c r="L5" s="557"/>
      <c r="M5" s="555" t="s">
        <v>242</v>
      </c>
      <c r="N5" s="556"/>
      <c r="O5" s="556"/>
      <c r="P5" s="556"/>
      <c r="Q5" s="556"/>
      <c r="R5" s="556"/>
      <c r="S5" s="557"/>
      <c r="T5" s="560" t="s">
        <v>765</v>
      </c>
      <c r="U5" s="560" t="s">
        <v>764</v>
      </c>
      <c r="V5" s="558" t="s">
        <v>243</v>
      </c>
    </row>
    <row r="6" spans="1:24" s="75" customFormat="1" ht="140.25">
      <c r="A6" s="125"/>
      <c r="B6" s="188"/>
      <c r="C6" s="105" t="s">
        <v>244</v>
      </c>
      <c r="D6" s="104" t="s">
        <v>245</v>
      </c>
      <c r="E6" s="101" t="s">
        <v>246</v>
      </c>
      <c r="F6" s="362" t="s">
        <v>759</v>
      </c>
      <c r="G6" s="104" t="s">
        <v>247</v>
      </c>
      <c r="H6" s="104" t="s">
        <v>248</v>
      </c>
      <c r="I6" s="104" t="s">
        <v>249</v>
      </c>
      <c r="J6" s="104" t="s">
        <v>288</v>
      </c>
      <c r="K6" s="104" t="s">
        <v>250</v>
      </c>
      <c r="L6" s="106" t="s">
        <v>251</v>
      </c>
      <c r="M6" s="105" t="s">
        <v>252</v>
      </c>
      <c r="N6" s="104" t="s">
        <v>253</v>
      </c>
      <c r="O6" s="104" t="s">
        <v>254</v>
      </c>
      <c r="P6" s="104" t="s">
        <v>255</v>
      </c>
      <c r="Q6" s="104" t="s">
        <v>256</v>
      </c>
      <c r="R6" s="104" t="s">
        <v>257</v>
      </c>
      <c r="S6" s="106" t="s">
        <v>258</v>
      </c>
      <c r="T6" s="561"/>
      <c r="U6" s="561"/>
      <c r="V6" s="559"/>
    </row>
    <row r="7" spans="1:24" s="168" customFormat="1">
      <c r="A7" s="169">
        <v>1</v>
      </c>
      <c r="B7" s="167" t="s">
        <v>259</v>
      </c>
      <c r="C7" s="336">
        <v>0</v>
      </c>
      <c r="D7" s="334">
        <v>0</v>
      </c>
      <c r="E7" s="334">
        <v>0</v>
      </c>
      <c r="F7" s="334">
        <v>0</v>
      </c>
      <c r="G7" s="334">
        <v>0</v>
      </c>
      <c r="H7" s="334">
        <v>0</v>
      </c>
      <c r="I7" s="334">
        <v>0</v>
      </c>
      <c r="J7" s="334">
        <v>0</v>
      </c>
      <c r="K7" s="334">
        <v>0</v>
      </c>
      <c r="L7" s="337">
        <v>0</v>
      </c>
      <c r="M7" s="336">
        <v>0</v>
      </c>
      <c r="N7" s="334">
        <v>0</v>
      </c>
      <c r="O7" s="334">
        <v>0</v>
      </c>
      <c r="P7" s="334">
        <v>0</v>
      </c>
      <c r="Q7" s="334">
        <v>0</v>
      </c>
      <c r="R7" s="334">
        <v>0</v>
      </c>
      <c r="S7" s="337">
        <v>0</v>
      </c>
      <c r="T7" s="356">
        <v>0</v>
      </c>
      <c r="U7" s="355">
        <v>0</v>
      </c>
      <c r="V7" s="338">
        <f>SUM(C7:S7)</f>
        <v>0</v>
      </c>
      <c r="X7" s="499"/>
    </row>
    <row r="8" spans="1:24" s="168" customFormat="1">
      <c r="A8" s="169">
        <v>2</v>
      </c>
      <c r="B8" s="167" t="s">
        <v>260</v>
      </c>
      <c r="C8" s="336">
        <v>0</v>
      </c>
      <c r="D8" s="334">
        <v>0</v>
      </c>
      <c r="E8" s="334">
        <v>0</v>
      </c>
      <c r="F8" s="334">
        <v>0</v>
      </c>
      <c r="G8" s="334">
        <v>0</v>
      </c>
      <c r="H8" s="334">
        <v>0</v>
      </c>
      <c r="I8" s="334">
        <v>0</v>
      </c>
      <c r="J8" s="334">
        <v>0</v>
      </c>
      <c r="K8" s="334">
        <v>0</v>
      </c>
      <c r="L8" s="337">
        <v>0</v>
      </c>
      <c r="M8" s="336">
        <v>0</v>
      </c>
      <c r="N8" s="334">
        <v>0</v>
      </c>
      <c r="O8" s="334">
        <v>0</v>
      </c>
      <c r="P8" s="334">
        <v>0</v>
      </c>
      <c r="Q8" s="334">
        <v>0</v>
      </c>
      <c r="R8" s="334">
        <v>0</v>
      </c>
      <c r="S8" s="337">
        <v>0</v>
      </c>
      <c r="T8" s="355">
        <v>0</v>
      </c>
      <c r="U8" s="355">
        <v>0</v>
      </c>
      <c r="V8" s="338">
        <f t="shared" ref="V8:V20" si="0">SUM(C8:S8)</f>
        <v>0</v>
      </c>
      <c r="X8" s="499"/>
    </row>
    <row r="9" spans="1:24" s="168" customFormat="1">
      <c r="A9" s="169">
        <v>3</v>
      </c>
      <c r="B9" s="167" t="s">
        <v>261</v>
      </c>
      <c r="C9" s="336">
        <v>0</v>
      </c>
      <c r="D9" s="334">
        <v>0</v>
      </c>
      <c r="E9" s="334">
        <v>0</v>
      </c>
      <c r="F9" s="334">
        <v>0</v>
      </c>
      <c r="G9" s="334">
        <v>0</v>
      </c>
      <c r="H9" s="334">
        <v>0</v>
      </c>
      <c r="I9" s="334">
        <v>0</v>
      </c>
      <c r="J9" s="334">
        <v>0</v>
      </c>
      <c r="K9" s="334">
        <v>0</v>
      </c>
      <c r="L9" s="337">
        <v>0</v>
      </c>
      <c r="M9" s="336">
        <v>0</v>
      </c>
      <c r="N9" s="334">
        <v>0</v>
      </c>
      <c r="O9" s="334">
        <v>0</v>
      </c>
      <c r="P9" s="334">
        <v>0</v>
      </c>
      <c r="Q9" s="334">
        <v>0</v>
      </c>
      <c r="R9" s="334">
        <v>0</v>
      </c>
      <c r="S9" s="337">
        <v>0</v>
      </c>
      <c r="T9" s="355">
        <v>0</v>
      </c>
      <c r="U9" s="355">
        <v>0</v>
      </c>
      <c r="V9" s="338">
        <f>SUM(C9:S9)</f>
        <v>0</v>
      </c>
      <c r="X9" s="499"/>
    </row>
    <row r="10" spans="1:24" s="168" customFormat="1">
      <c r="A10" s="169">
        <v>4</v>
      </c>
      <c r="B10" s="167" t="s">
        <v>262</v>
      </c>
      <c r="C10" s="336">
        <v>0</v>
      </c>
      <c r="D10" s="334">
        <v>0</v>
      </c>
      <c r="E10" s="334">
        <v>0</v>
      </c>
      <c r="F10" s="334">
        <v>0</v>
      </c>
      <c r="G10" s="334">
        <v>0</v>
      </c>
      <c r="H10" s="334">
        <v>0</v>
      </c>
      <c r="I10" s="334">
        <v>0</v>
      </c>
      <c r="J10" s="334">
        <v>0</v>
      </c>
      <c r="K10" s="334">
        <v>0</v>
      </c>
      <c r="L10" s="337">
        <v>0</v>
      </c>
      <c r="M10" s="336">
        <v>0</v>
      </c>
      <c r="N10" s="334">
        <v>0</v>
      </c>
      <c r="O10" s="334">
        <v>0</v>
      </c>
      <c r="P10" s="334">
        <v>0</v>
      </c>
      <c r="Q10" s="334">
        <v>0</v>
      </c>
      <c r="R10" s="334">
        <v>0</v>
      </c>
      <c r="S10" s="337">
        <v>0</v>
      </c>
      <c r="T10" s="355">
        <v>0</v>
      </c>
      <c r="U10" s="355">
        <v>0</v>
      </c>
      <c r="V10" s="338">
        <f t="shared" si="0"/>
        <v>0</v>
      </c>
      <c r="X10" s="499"/>
    </row>
    <row r="11" spans="1:24" s="168" customFormat="1">
      <c r="A11" s="169">
        <v>5</v>
      </c>
      <c r="B11" s="167" t="s">
        <v>263</v>
      </c>
      <c r="C11" s="336">
        <v>0</v>
      </c>
      <c r="D11" s="334">
        <v>0</v>
      </c>
      <c r="E11" s="334">
        <v>0</v>
      </c>
      <c r="F11" s="334">
        <v>0</v>
      </c>
      <c r="G11" s="334">
        <v>0</v>
      </c>
      <c r="H11" s="334">
        <v>0</v>
      </c>
      <c r="I11" s="334">
        <v>0</v>
      </c>
      <c r="J11" s="334">
        <v>0</v>
      </c>
      <c r="K11" s="334">
        <v>0</v>
      </c>
      <c r="L11" s="337">
        <v>0</v>
      </c>
      <c r="M11" s="336">
        <v>0</v>
      </c>
      <c r="N11" s="334">
        <v>0</v>
      </c>
      <c r="O11" s="334">
        <v>0</v>
      </c>
      <c r="P11" s="334">
        <v>0</v>
      </c>
      <c r="Q11" s="334">
        <v>0</v>
      </c>
      <c r="R11" s="334">
        <v>0</v>
      </c>
      <c r="S11" s="337">
        <v>0</v>
      </c>
      <c r="T11" s="355">
        <v>0</v>
      </c>
      <c r="U11" s="355">
        <v>0</v>
      </c>
      <c r="V11" s="338">
        <f t="shared" si="0"/>
        <v>0</v>
      </c>
      <c r="X11" s="499"/>
    </row>
    <row r="12" spans="1:24" s="168" customFormat="1">
      <c r="A12" s="169">
        <v>6</v>
      </c>
      <c r="B12" s="167" t="s">
        <v>264</v>
      </c>
      <c r="C12" s="336">
        <v>0</v>
      </c>
      <c r="D12" s="334">
        <v>1141257.9072</v>
      </c>
      <c r="E12" s="334">
        <v>0</v>
      </c>
      <c r="F12" s="334">
        <v>0</v>
      </c>
      <c r="G12" s="334">
        <v>0</v>
      </c>
      <c r="H12" s="334">
        <v>0</v>
      </c>
      <c r="I12" s="334">
        <v>0</v>
      </c>
      <c r="J12" s="334">
        <v>0</v>
      </c>
      <c r="K12" s="334">
        <v>0</v>
      </c>
      <c r="L12" s="337">
        <v>0</v>
      </c>
      <c r="M12" s="336">
        <v>0</v>
      </c>
      <c r="N12" s="334">
        <v>0</v>
      </c>
      <c r="O12" s="334">
        <v>0</v>
      </c>
      <c r="P12" s="334">
        <v>0</v>
      </c>
      <c r="Q12" s="334">
        <v>0</v>
      </c>
      <c r="R12" s="334">
        <v>0</v>
      </c>
      <c r="S12" s="337">
        <v>0</v>
      </c>
      <c r="T12" s="355">
        <v>1141257.9072</v>
      </c>
      <c r="U12" s="355">
        <v>0</v>
      </c>
      <c r="V12" s="338">
        <f t="shared" si="0"/>
        <v>1141257.9072</v>
      </c>
      <c r="X12" s="499"/>
    </row>
    <row r="13" spans="1:24" s="168" customFormat="1">
      <c r="A13" s="169">
        <v>7</v>
      </c>
      <c r="B13" s="167" t="s">
        <v>79</v>
      </c>
      <c r="C13" s="336">
        <v>0</v>
      </c>
      <c r="D13" s="334">
        <v>109960965.82798639</v>
      </c>
      <c r="E13" s="334">
        <v>0</v>
      </c>
      <c r="F13" s="334">
        <v>0</v>
      </c>
      <c r="G13" s="334">
        <v>0</v>
      </c>
      <c r="H13" s="334">
        <v>0</v>
      </c>
      <c r="I13" s="334">
        <v>0</v>
      </c>
      <c r="J13" s="334">
        <v>21214532.731398501</v>
      </c>
      <c r="K13" s="334">
        <v>0</v>
      </c>
      <c r="L13" s="337">
        <v>0</v>
      </c>
      <c r="M13" s="336">
        <v>0</v>
      </c>
      <c r="N13" s="334">
        <v>0</v>
      </c>
      <c r="O13" s="334">
        <v>0</v>
      </c>
      <c r="P13" s="334">
        <v>0</v>
      </c>
      <c r="Q13" s="334">
        <v>0</v>
      </c>
      <c r="R13" s="334">
        <v>0</v>
      </c>
      <c r="S13" s="337">
        <v>0</v>
      </c>
      <c r="T13" s="355">
        <v>71895567.97119689</v>
      </c>
      <c r="U13" s="355">
        <v>59279930.588187993</v>
      </c>
      <c r="V13" s="338">
        <f t="shared" si="0"/>
        <v>131175498.55938488</v>
      </c>
      <c r="X13" s="499"/>
    </row>
    <row r="14" spans="1:24" s="168" customFormat="1">
      <c r="A14" s="169">
        <v>8</v>
      </c>
      <c r="B14" s="167" t="s">
        <v>80</v>
      </c>
      <c r="C14" s="336">
        <v>0</v>
      </c>
      <c r="D14" s="334">
        <v>15120981.632154999</v>
      </c>
      <c r="E14" s="334">
        <v>0</v>
      </c>
      <c r="F14" s="334">
        <v>0</v>
      </c>
      <c r="G14" s="334">
        <v>0</v>
      </c>
      <c r="H14" s="334">
        <v>0</v>
      </c>
      <c r="I14" s="334">
        <v>0</v>
      </c>
      <c r="J14" s="334">
        <v>11903001.155429199</v>
      </c>
      <c r="K14" s="334">
        <v>0</v>
      </c>
      <c r="L14" s="337">
        <v>0</v>
      </c>
      <c r="M14" s="336">
        <v>0</v>
      </c>
      <c r="N14" s="334">
        <v>0</v>
      </c>
      <c r="O14" s="334">
        <v>0</v>
      </c>
      <c r="P14" s="334">
        <v>0</v>
      </c>
      <c r="Q14" s="334">
        <v>0</v>
      </c>
      <c r="R14" s="334">
        <v>0</v>
      </c>
      <c r="S14" s="337">
        <v>0</v>
      </c>
      <c r="T14" s="355">
        <v>26937769.177584201</v>
      </c>
      <c r="U14" s="355">
        <v>86213.61</v>
      </c>
      <c r="V14" s="338">
        <f t="shared" si="0"/>
        <v>27023982.787584201</v>
      </c>
      <c r="X14" s="499"/>
    </row>
    <row r="15" spans="1:24" s="168" customFormat="1">
      <c r="A15" s="169">
        <v>9</v>
      </c>
      <c r="B15" s="167" t="s">
        <v>81</v>
      </c>
      <c r="C15" s="336">
        <v>0</v>
      </c>
      <c r="D15" s="334">
        <v>330281.06238829996</v>
      </c>
      <c r="E15" s="334">
        <v>0</v>
      </c>
      <c r="F15" s="334">
        <v>0</v>
      </c>
      <c r="G15" s="334">
        <v>0</v>
      </c>
      <c r="H15" s="334">
        <v>0</v>
      </c>
      <c r="I15" s="334">
        <v>0</v>
      </c>
      <c r="J15" s="334">
        <v>0</v>
      </c>
      <c r="K15" s="334">
        <v>0</v>
      </c>
      <c r="L15" s="337">
        <v>0</v>
      </c>
      <c r="M15" s="336">
        <v>0</v>
      </c>
      <c r="N15" s="334">
        <v>0</v>
      </c>
      <c r="O15" s="334">
        <v>0</v>
      </c>
      <c r="P15" s="334">
        <v>0</v>
      </c>
      <c r="Q15" s="334">
        <v>0</v>
      </c>
      <c r="R15" s="334">
        <v>0</v>
      </c>
      <c r="S15" s="337">
        <v>0</v>
      </c>
      <c r="T15" s="355">
        <v>252330.35755785997</v>
      </c>
      <c r="U15" s="355">
        <v>77950.704830439994</v>
      </c>
      <c r="V15" s="338">
        <f t="shared" si="0"/>
        <v>330281.06238829996</v>
      </c>
      <c r="X15" s="499"/>
    </row>
    <row r="16" spans="1:24" s="168" customFormat="1">
      <c r="A16" s="169">
        <v>10</v>
      </c>
      <c r="B16" s="167" t="s">
        <v>75</v>
      </c>
      <c r="C16" s="336">
        <v>0</v>
      </c>
      <c r="D16" s="334">
        <v>39433.413480000003</v>
      </c>
      <c r="E16" s="334">
        <v>0</v>
      </c>
      <c r="F16" s="334">
        <v>0</v>
      </c>
      <c r="G16" s="334">
        <v>0</v>
      </c>
      <c r="H16" s="334">
        <v>0</v>
      </c>
      <c r="I16" s="334">
        <v>0</v>
      </c>
      <c r="J16" s="334">
        <v>1692429.36692265</v>
      </c>
      <c r="K16" s="334">
        <v>0</v>
      </c>
      <c r="L16" s="337">
        <v>0</v>
      </c>
      <c r="M16" s="336">
        <v>0</v>
      </c>
      <c r="N16" s="334">
        <v>0</v>
      </c>
      <c r="O16" s="334">
        <v>0</v>
      </c>
      <c r="P16" s="334">
        <v>0</v>
      </c>
      <c r="Q16" s="334">
        <v>0</v>
      </c>
      <c r="R16" s="334">
        <v>0</v>
      </c>
      <c r="S16" s="337">
        <v>0</v>
      </c>
      <c r="T16" s="355">
        <v>1731862.7804026501</v>
      </c>
      <c r="U16" s="355">
        <v>0</v>
      </c>
      <c r="V16" s="338">
        <f t="shared" si="0"/>
        <v>1731862.7804026501</v>
      </c>
      <c r="X16" s="499"/>
    </row>
    <row r="17" spans="1:24" s="168" customFormat="1">
      <c r="A17" s="169">
        <v>11</v>
      </c>
      <c r="B17" s="167" t="s">
        <v>76</v>
      </c>
      <c r="C17" s="336">
        <v>0</v>
      </c>
      <c r="D17" s="334">
        <v>14411688.504404191</v>
      </c>
      <c r="E17" s="334">
        <v>0</v>
      </c>
      <c r="F17" s="334">
        <v>0</v>
      </c>
      <c r="G17" s="334">
        <v>0</v>
      </c>
      <c r="H17" s="334">
        <v>0</v>
      </c>
      <c r="I17" s="334">
        <v>0</v>
      </c>
      <c r="J17" s="334">
        <v>11523101.253864657</v>
      </c>
      <c r="K17" s="334">
        <v>0</v>
      </c>
      <c r="L17" s="337">
        <v>0</v>
      </c>
      <c r="M17" s="336">
        <v>0</v>
      </c>
      <c r="N17" s="334">
        <v>0</v>
      </c>
      <c r="O17" s="334">
        <v>0</v>
      </c>
      <c r="P17" s="334">
        <v>0</v>
      </c>
      <c r="Q17" s="334">
        <v>0</v>
      </c>
      <c r="R17" s="334">
        <v>0</v>
      </c>
      <c r="S17" s="337">
        <v>0</v>
      </c>
      <c r="T17" s="355">
        <v>25934789.758268848</v>
      </c>
      <c r="U17" s="355">
        <v>0</v>
      </c>
      <c r="V17" s="338">
        <f t="shared" si="0"/>
        <v>25934789.758268848</v>
      </c>
      <c r="X17" s="499"/>
    </row>
    <row r="18" spans="1:24" s="168" customFormat="1">
      <c r="A18" s="169">
        <v>12</v>
      </c>
      <c r="B18" s="167" t="s">
        <v>77</v>
      </c>
      <c r="C18" s="336">
        <v>0</v>
      </c>
      <c r="D18" s="334">
        <v>0</v>
      </c>
      <c r="E18" s="334">
        <v>0</v>
      </c>
      <c r="F18" s="334">
        <v>0</v>
      </c>
      <c r="G18" s="334">
        <v>0</v>
      </c>
      <c r="H18" s="334">
        <v>0</v>
      </c>
      <c r="I18" s="334">
        <v>0</v>
      </c>
      <c r="J18" s="334">
        <v>0</v>
      </c>
      <c r="K18" s="334">
        <v>0</v>
      </c>
      <c r="L18" s="337">
        <v>0</v>
      </c>
      <c r="M18" s="336">
        <v>0</v>
      </c>
      <c r="N18" s="334">
        <v>0</v>
      </c>
      <c r="O18" s="334">
        <v>0</v>
      </c>
      <c r="P18" s="334">
        <v>0</v>
      </c>
      <c r="Q18" s="334">
        <v>0</v>
      </c>
      <c r="R18" s="334">
        <v>0</v>
      </c>
      <c r="S18" s="337">
        <v>0</v>
      </c>
      <c r="T18" s="355">
        <v>0</v>
      </c>
      <c r="U18" s="355">
        <v>0</v>
      </c>
      <c r="V18" s="338">
        <f t="shared" si="0"/>
        <v>0</v>
      </c>
      <c r="X18" s="499"/>
    </row>
    <row r="19" spans="1:24" s="168" customFormat="1">
      <c r="A19" s="169">
        <v>13</v>
      </c>
      <c r="B19" s="167" t="s">
        <v>78</v>
      </c>
      <c r="C19" s="336">
        <v>0</v>
      </c>
      <c r="D19" s="334">
        <v>0</v>
      </c>
      <c r="E19" s="334">
        <v>0</v>
      </c>
      <c r="F19" s="334">
        <v>0</v>
      </c>
      <c r="G19" s="334">
        <v>0</v>
      </c>
      <c r="H19" s="334">
        <v>0</v>
      </c>
      <c r="I19" s="334">
        <v>0</v>
      </c>
      <c r="J19" s="334">
        <v>0</v>
      </c>
      <c r="K19" s="334">
        <v>0</v>
      </c>
      <c r="L19" s="337">
        <v>0</v>
      </c>
      <c r="M19" s="336">
        <v>0</v>
      </c>
      <c r="N19" s="334">
        <v>0</v>
      </c>
      <c r="O19" s="334">
        <v>0</v>
      </c>
      <c r="P19" s="334">
        <v>0</v>
      </c>
      <c r="Q19" s="334">
        <v>0</v>
      </c>
      <c r="R19" s="334">
        <v>0</v>
      </c>
      <c r="S19" s="337">
        <v>0</v>
      </c>
      <c r="T19" s="355">
        <v>0</v>
      </c>
      <c r="U19" s="355">
        <v>0</v>
      </c>
      <c r="V19" s="338">
        <f t="shared" si="0"/>
        <v>0</v>
      </c>
      <c r="X19" s="499"/>
    </row>
    <row r="20" spans="1:24" s="168" customFormat="1">
      <c r="A20" s="169">
        <v>14</v>
      </c>
      <c r="B20" s="167" t="s">
        <v>289</v>
      </c>
      <c r="C20" s="336">
        <v>0</v>
      </c>
      <c r="D20" s="334">
        <v>127561482.62578027</v>
      </c>
      <c r="E20" s="334">
        <v>0</v>
      </c>
      <c r="F20" s="334">
        <v>0</v>
      </c>
      <c r="G20" s="334">
        <v>0</v>
      </c>
      <c r="H20" s="334">
        <v>0</v>
      </c>
      <c r="I20" s="334">
        <v>0</v>
      </c>
      <c r="J20" s="334">
        <v>124341507.306646</v>
      </c>
      <c r="K20" s="334">
        <v>0</v>
      </c>
      <c r="L20" s="337">
        <v>0</v>
      </c>
      <c r="M20" s="336">
        <v>0</v>
      </c>
      <c r="N20" s="334">
        <v>0</v>
      </c>
      <c r="O20" s="334">
        <v>0</v>
      </c>
      <c r="P20" s="334">
        <v>0</v>
      </c>
      <c r="Q20" s="334">
        <v>0</v>
      </c>
      <c r="R20" s="334">
        <v>0</v>
      </c>
      <c r="S20" s="337">
        <v>0</v>
      </c>
      <c r="T20" s="355">
        <v>239439398.27639079</v>
      </c>
      <c r="U20" s="355">
        <v>12463591.656035485</v>
      </c>
      <c r="V20" s="338">
        <f t="shared" si="0"/>
        <v>251902989.93242627</v>
      </c>
      <c r="X20" s="499"/>
    </row>
    <row r="21" spans="1:24" ht="13.5" thickBot="1">
      <c r="A21" s="109"/>
      <c r="B21" s="110" t="s">
        <v>74</v>
      </c>
      <c r="C21" s="339">
        <f>SUM(C7:C20)</f>
        <v>0</v>
      </c>
      <c r="D21" s="335">
        <f t="shared" ref="D21:V21" si="1">SUM(D7:D20)</f>
        <v>268566090.97339416</v>
      </c>
      <c r="E21" s="335">
        <f t="shared" si="1"/>
        <v>0</v>
      </c>
      <c r="F21" s="335">
        <f t="shared" si="1"/>
        <v>0</v>
      </c>
      <c r="G21" s="335">
        <f t="shared" si="1"/>
        <v>0</v>
      </c>
      <c r="H21" s="335">
        <f t="shared" si="1"/>
        <v>0</v>
      </c>
      <c r="I21" s="335">
        <f t="shared" si="1"/>
        <v>0</v>
      </c>
      <c r="J21" s="335">
        <f t="shared" si="1"/>
        <v>170674571.81426102</v>
      </c>
      <c r="K21" s="335">
        <f t="shared" si="1"/>
        <v>0</v>
      </c>
      <c r="L21" s="340">
        <f t="shared" si="1"/>
        <v>0</v>
      </c>
      <c r="M21" s="339">
        <f t="shared" si="1"/>
        <v>0</v>
      </c>
      <c r="N21" s="335">
        <f t="shared" si="1"/>
        <v>0</v>
      </c>
      <c r="O21" s="335">
        <f t="shared" si="1"/>
        <v>0</v>
      </c>
      <c r="P21" s="335">
        <f t="shared" si="1"/>
        <v>0</v>
      </c>
      <c r="Q21" s="335">
        <f t="shared" si="1"/>
        <v>0</v>
      </c>
      <c r="R21" s="335">
        <f t="shared" si="1"/>
        <v>0</v>
      </c>
      <c r="S21" s="340">
        <f t="shared" si="1"/>
        <v>0</v>
      </c>
      <c r="T21" s="340">
        <f>SUM(T7:T20)</f>
        <v>367332976.22860122</v>
      </c>
      <c r="U21" s="340">
        <f t="shared" si="1"/>
        <v>71907686.559053913</v>
      </c>
      <c r="V21" s="341">
        <f t="shared" si="1"/>
        <v>439240662.78765517</v>
      </c>
      <c r="X21" s="499"/>
    </row>
    <row r="24" spans="1:24">
      <c r="A24" s="19"/>
      <c r="B24" s="19"/>
      <c r="C24" s="79"/>
      <c r="D24" s="79"/>
      <c r="E24" s="79"/>
    </row>
    <row r="25" spans="1:24">
      <c r="A25" s="102"/>
      <c r="B25" s="102"/>
      <c r="C25" s="19"/>
      <c r="D25" s="79"/>
      <c r="E25" s="79"/>
    </row>
    <row r="26" spans="1:24">
      <c r="A26" s="102"/>
      <c r="B26" s="103"/>
      <c r="C26" s="19"/>
      <c r="D26" s="79"/>
      <c r="E26" s="79"/>
    </row>
    <row r="27" spans="1:24">
      <c r="A27" s="102"/>
      <c r="B27" s="102"/>
      <c r="C27" s="19"/>
      <c r="D27" s="79"/>
      <c r="E27" s="79"/>
    </row>
    <row r="28" spans="1:24">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5" ht="15">
      <c r="A1" s="2" t="s">
        <v>231</v>
      </c>
      <c r="B1" t="s">
        <v>894</v>
      </c>
    </row>
    <row r="2" spans="1:15" ht="15">
      <c r="A2" s="2" t="s">
        <v>232</v>
      </c>
      <c r="B2" s="490">
        <v>43190</v>
      </c>
    </row>
    <row r="4" spans="1:15" ht="13.5" thickBot="1">
      <c r="A4" s="2" t="s">
        <v>662</v>
      </c>
      <c r="B4" s="358" t="s">
        <v>768</v>
      </c>
    </row>
    <row r="5" spans="1:15">
      <c r="A5" s="107"/>
      <c r="B5" s="165"/>
      <c r="C5" s="171" t="s">
        <v>0</v>
      </c>
      <c r="D5" s="171" t="s">
        <v>1</v>
      </c>
      <c r="E5" s="171" t="s">
        <v>2</v>
      </c>
      <c r="F5" s="171" t="s">
        <v>3</v>
      </c>
      <c r="G5" s="353" t="s">
        <v>4</v>
      </c>
      <c r="H5" s="172" t="s">
        <v>10</v>
      </c>
      <c r="I5" s="25"/>
    </row>
    <row r="6" spans="1:15" ht="15" customHeight="1">
      <c r="A6" s="164"/>
      <c r="B6" s="23"/>
      <c r="C6" s="562" t="s">
        <v>760</v>
      </c>
      <c r="D6" s="566" t="s">
        <v>781</v>
      </c>
      <c r="E6" s="567"/>
      <c r="F6" s="562" t="s">
        <v>787</v>
      </c>
      <c r="G6" s="562" t="s">
        <v>788</v>
      </c>
      <c r="H6" s="564" t="s">
        <v>762</v>
      </c>
      <c r="I6" s="25"/>
    </row>
    <row r="7" spans="1:15" ht="76.5">
      <c r="A7" s="164"/>
      <c r="B7" s="23"/>
      <c r="C7" s="563"/>
      <c r="D7" s="357" t="s">
        <v>763</v>
      </c>
      <c r="E7" s="357" t="s">
        <v>761</v>
      </c>
      <c r="F7" s="563"/>
      <c r="G7" s="563"/>
      <c r="H7" s="565"/>
      <c r="I7" s="25"/>
    </row>
    <row r="8" spans="1:15">
      <c r="A8" s="98">
        <v>1</v>
      </c>
      <c r="B8" s="81" t="s">
        <v>259</v>
      </c>
      <c r="C8" s="342">
        <v>2124022749.0287418</v>
      </c>
      <c r="D8" s="343">
        <v>0</v>
      </c>
      <c r="E8" s="342">
        <v>0</v>
      </c>
      <c r="F8" s="342">
        <v>1049042032.5304477</v>
      </c>
      <c r="G8" s="354">
        <v>1049042032.5304477</v>
      </c>
      <c r="H8" s="363">
        <f>IFERROR(G8/(C8+E8),"")</f>
        <v>0.49389397218563041</v>
      </c>
      <c r="I8" s="484"/>
      <c r="J8" s="484"/>
      <c r="K8" s="484"/>
      <c r="L8" s="484"/>
      <c r="M8" s="484"/>
      <c r="N8" s="484"/>
      <c r="O8" s="484"/>
    </row>
    <row r="9" spans="1:15" ht="15" customHeight="1">
      <c r="A9" s="98">
        <v>2</v>
      </c>
      <c r="B9" s="81" t="s">
        <v>260</v>
      </c>
      <c r="C9" s="342">
        <v>0</v>
      </c>
      <c r="D9" s="343">
        <v>0</v>
      </c>
      <c r="E9" s="342">
        <v>0</v>
      </c>
      <c r="F9" s="342">
        <v>0</v>
      </c>
      <c r="G9" s="354">
        <v>0</v>
      </c>
      <c r="H9" s="363" t="str">
        <f t="shared" ref="H9:H22" si="0">IFERROR(G9/(C9+E9),"")</f>
        <v/>
      </c>
      <c r="I9" s="484"/>
      <c r="J9" s="484"/>
      <c r="K9" s="484"/>
      <c r="L9" s="484"/>
      <c r="M9" s="484"/>
      <c r="N9" s="484"/>
    </row>
    <row r="10" spans="1:15">
      <c r="A10" s="98">
        <v>3</v>
      </c>
      <c r="B10" s="81" t="s">
        <v>261</v>
      </c>
      <c r="C10" s="342">
        <v>0</v>
      </c>
      <c r="D10" s="343">
        <v>2976200</v>
      </c>
      <c r="E10" s="342">
        <v>1488100</v>
      </c>
      <c r="F10" s="342">
        <v>1488100</v>
      </c>
      <c r="G10" s="354">
        <v>1488100</v>
      </c>
      <c r="H10" s="363">
        <f t="shared" si="0"/>
        <v>1</v>
      </c>
      <c r="I10" s="484"/>
      <c r="J10" s="484"/>
      <c r="K10" s="484"/>
      <c r="L10" s="484"/>
      <c r="M10" s="484"/>
      <c r="N10" s="484"/>
    </row>
    <row r="11" spans="1:15">
      <c r="A11" s="98">
        <v>4</v>
      </c>
      <c r="B11" s="81" t="s">
        <v>262</v>
      </c>
      <c r="C11" s="342">
        <v>170073623.19949999</v>
      </c>
      <c r="D11" s="343">
        <v>0</v>
      </c>
      <c r="E11" s="342">
        <v>0</v>
      </c>
      <c r="F11" s="342">
        <v>24281287.869750001</v>
      </c>
      <c r="G11" s="354">
        <v>24281287.869750001</v>
      </c>
      <c r="H11" s="363">
        <f t="shared" si="0"/>
        <v>0.14276927493493527</v>
      </c>
      <c r="I11" s="484"/>
      <c r="J11" s="484"/>
      <c r="K11" s="484"/>
      <c r="L11" s="484"/>
      <c r="M11" s="484"/>
      <c r="N11" s="484"/>
    </row>
    <row r="12" spans="1:15">
      <c r="A12" s="98">
        <v>5</v>
      </c>
      <c r="B12" s="81" t="s">
        <v>263</v>
      </c>
      <c r="C12" s="342">
        <v>0</v>
      </c>
      <c r="D12" s="343">
        <v>0</v>
      </c>
      <c r="E12" s="342">
        <v>0</v>
      </c>
      <c r="F12" s="342">
        <v>0</v>
      </c>
      <c r="G12" s="354">
        <v>0</v>
      </c>
      <c r="H12" s="363" t="str">
        <f t="shared" si="0"/>
        <v/>
      </c>
      <c r="I12" s="484"/>
      <c r="J12" s="484"/>
      <c r="K12" s="484"/>
      <c r="L12" s="484"/>
      <c r="M12" s="484"/>
      <c r="N12" s="484"/>
    </row>
    <row r="13" spans="1:15">
      <c r="A13" s="98">
        <v>6</v>
      </c>
      <c r="B13" s="81" t="s">
        <v>264</v>
      </c>
      <c r="C13" s="342">
        <v>423515318.08120006</v>
      </c>
      <c r="D13" s="343">
        <v>108056205.473526</v>
      </c>
      <c r="E13" s="342">
        <v>61669678.736763</v>
      </c>
      <c r="F13" s="342">
        <v>142447270.51554656</v>
      </c>
      <c r="G13" s="354">
        <v>141306012.60834655</v>
      </c>
      <c r="H13" s="363">
        <f t="shared" si="0"/>
        <v>0.29124151310343027</v>
      </c>
      <c r="I13" s="484"/>
      <c r="J13" s="484"/>
      <c r="K13" s="484"/>
      <c r="L13" s="484"/>
      <c r="M13" s="484"/>
      <c r="N13" s="484"/>
    </row>
    <row r="14" spans="1:15">
      <c r="A14" s="98">
        <v>7</v>
      </c>
      <c r="B14" s="81" t="s">
        <v>79</v>
      </c>
      <c r="C14" s="342">
        <v>2476918653.2815728</v>
      </c>
      <c r="D14" s="343">
        <v>1042704739.231944</v>
      </c>
      <c r="E14" s="342">
        <v>472357229.6843369</v>
      </c>
      <c r="F14" s="343">
        <v>2973431696.3715973</v>
      </c>
      <c r="G14" s="410">
        <v>2842256197.8122125</v>
      </c>
      <c r="H14" s="363">
        <f t="shared" si="0"/>
        <v>0.96371323355274785</v>
      </c>
      <c r="I14" s="484"/>
      <c r="J14" s="484"/>
      <c r="K14" s="484"/>
      <c r="L14" s="484"/>
      <c r="M14" s="484"/>
      <c r="N14" s="484"/>
    </row>
    <row r="15" spans="1:15">
      <c r="A15" s="98">
        <v>8</v>
      </c>
      <c r="B15" s="81" t="s">
        <v>80</v>
      </c>
      <c r="C15" s="342">
        <v>2397068321.7431412</v>
      </c>
      <c r="D15" s="343">
        <v>174664284.21309504</v>
      </c>
      <c r="E15" s="342">
        <v>76230172.312534541</v>
      </c>
      <c r="F15" s="343">
        <v>1854973870.5417569</v>
      </c>
      <c r="G15" s="410">
        <v>1827949887.7541726</v>
      </c>
      <c r="H15" s="363">
        <f t="shared" si="0"/>
        <v>0.73907370749930368</v>
      </c>
      <c r="I15" s="484"/>
      <c r="J15" s="484"/>
      <c r="K15" s="484"/>
      <c r="L15" s="484"/>
      <c r="M15" s="484"/>
      <c r="N15" s="484"/>
    </row>
    <row r="16" spans="1:15">
      <c r="A16" s="98">
        <v>9</v>
      </c>
      <c r="B16" s="81" t="s">
        <v>81</v>
      </c>
      <c r="C16" s="342">
        <v>524859619.05894804</v>
      </c>
      <c r="D16" s="343">
        <v>31576636.286309998</v>
      </c>
      <c r="E16" s="342">
        <v>6455591.9896793989</v>
      </c>
      <c r="F16" s="343">
        <v>185960323.86701959</v>
      </c>
      <c r="G16" s="410">
        <v>185630042.80463129</v>
      </c>
      <c r="H16" s="363">
        <f t="shared" si="0"/>
        <v>0.34937837077591577</v>
      </c>
      <c r="I16" s="484"/>
      <c r="J16" s="484"/>
      <c r="K16" s="484"/>
      <c r="L16" s="484"/>
      <c r="M16" s="484"/>
      <c r="N16" s="484"/>
    </row>
    <row r="17" spans="1:14">
      <c r="A17" s="98">
        <v>10</v>
      </c>
      <c r="B17" s="81" t="s">
        <v>75</v>
      </c>
      <c r="C17" s="342">
        <v>52476125.182829998</v>
      </c>
      <c r="D17" s="343">
        <v>1093873.8755919999</v>
      </c>
      <c r="E17" s="342">
        <v>468271.69774799998</v>
      </c>
      <c r="F17" s="343">
        <v>54161323.736510001</v>
      </c>
      <c r="G17" s="410">
        <v>52429460.956107348</v>
      </c>
      <c r="H17" s="363">
        <f t="shared" si="0"/>
        <v>0.99027402416856036</v>
      </c>
      <c r="I17" s="484"/>
      <c r="J17" s="484"/>
      <c r="K17" s="484"/>
      <c r="L17" s="484"/>
      <c r="M17" s="484"/>
      <c r="N17" s="484"/>
    </row>
    <row r="18" spans="1:14">
      <c r="A18" s="98">
        <v>11</v>
      </c>
      <c r="B18" s="81" t="s">
        <v>76</v>
      </c>
      <c r="C18" s="342">
        <v>706293216.50192463</v>
      </c>
      <c r="D18" s="343">
        <v>0</v>
      </c>
      <c r="E18" s="342">
        <v>0</v>
      </c>
      <c r="F18" s="343">
        <v>1034304482.8573639</v>
      </c>
      <c r="G18" s="410">
        <v>1008369693.0990951</v>
      </c>
      <c r="H18" s="363">
        <f t="shared" si="0"/>
        <v>1.427692733753372</v>
      </c>
      <c r="I18" s="484"/>
      <c r="J18" s="484"/>
      <c r="K18" s="484"/>
      <c r="L18" s="484"/>
      <c r="M18" s="484"/>
      <c r="N18" s="484"/>
    </row>
    <row r="19" spans="1:14">
      <c r="A19" s="98">
        <v>12</v>
      </c>
      <c r="B19" s="81" t="s">
        <v>77</v>
      </c>
      <c r="C19" s="342">
        <v>0</v>
      </c>
      <c r="D19" s="343">
        <v>0</v>
      </c>
      <c r="E19" s="342">
        <v>0</v>
      </c>
      <c r="F19" s="343">
        <v>0</v>
      </c>
      <c r="G19" s="410">
        <v>0</v>
      </c>
      <c r="H19" s="363" t="str">
        <f t="shared" si="0"/>
        <v/>
      </c>
      <c r="I19" s="484"/>
      <c r="J19" s="484"/>
      <c r="K19" s="484"/>
      <c r="L19" s="484"/>
      <c r="M19" s="484"/>
      <c r="N19" s="484"/>
    </row>
    <row r="20" spans="1:14">
      <c r="A20" s="98">
        <v>13</v>
      </c>
      <c r="B20" s="81" t="s">
        <v>78</v>
      </c>
      <c r="C20" s="342">
        <v>0</v>
      </c>
      <c r="D20" s="343">
        <v>0</v>
      </c>
      <c r="E20" s="342">
        <v>0</v>
      </c>
      <c r="F20" s="343">
        <v>0</v>
      </c>
      <c r="G20" s="410">
        <v>0</v>
      </c>
      <c r="H20" s="363" t="str">
        <f t="shared" si="0"/>
        <v/>
      </c>
      <c r="I20" s="484"/>
      <c r="J20" s="484"/>
      <c r="K20" s="484"/>
      <c r="L20" s="484"/>
      <c r="M20" s="484"/>
      <c r="N20" s="484"/>
    </row>
    <row r="21" spans="1:14">
      <c r="A21" s="98">
        <v>14</v>
      </c>
      <c r="B21" s="81" t="s">
        <v>289</v>
      </c>
      <c r="C21" s="342">
        <v>3182458842.3553476</v>
      </c>
      <c r="D21" s="343">
        <v>296602645.37776935</v>
      </c>
      <c r="E21" s="342">
        <v>116285405.38310961</v>
      </c>
      <c r="F21" s="343">
        <v>2867609425.3042569</v>
      </c>
      <c r="G21" s="410">
        <v>2615706435.3718305</v>
      </c>
      <c r="H21" s="363">
        <f t="shared" si="0"/>
        <v>0.79294005201073059</v>
      </c>
      <c r="I21" s="484"/>
      <c r="J21" s="484"/>
      <c r="K21" s="484"/>
      <c r="L21" s="484"/>
      <c r="M21" s="484"/>
      <c r="N21" s="484"/>
    </row>
    <row r="22" spans="1:14" ht="13.5" thickBot="1">
      <c r="A22" s="166"/>
      <c r="B22" s="173" t="s">
        <v>74</v>
      </c>
      <c r="C22" s="335">
        <f>SUM(C8:C21)</f>
        <v>12057686468.433208</v>
      </c>
      <c r="D22" s="335">
        <f>SUM(D8:D21)</f>
        <v>1657674584.4582362</v>
      </c>
      <c r="E22" s="335">
        <f>SUM(E8:E21)</f>
        <v>734954449.80417144</v>
      </c>
      <c r="F22" s="335">
        <f>SUM(F8:F21)</f>
        <v>10187699813.59425</v>
      </c>
      <c r="G22" s="335">
        <f>SUM(G8:G21)</f>
        <v>9748459150.8065929</v>
      </c>
      <c r="H22" s="521">
        <f t="shared" si="0"/>
        <v>0.76203648747062425</v>
      </c>
      <c r="I22" s="484"/>
      <c r="J22" s="484"/>
      <c r="K22" s="484"/>
      <c r="L22" s="484"/>
      <c r="M22" s="484"/>
      <c r="N22" s="484"/>
    </row>
    <row r="28" spans="1:14"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90" zoomScaleNormal="90" workbookViewId="0">
      <pane xSplit="2" ySplit="6" topLeftCell="C7" activePane="bottomRight" state="frozen"/>
      <selection pane="topRight" activeCell="C1" sqref="C1"/>
      <selection pane="bottomLeft" activeCell="A6" sqref="A6"/>
      <selection pane="bottomRight" activeCell="K25" sqref="K25"/>
    </sheetView>
  </sheetViews>
  <sheetFormatPr defaultColWidth="9.140625" defaultRowHeight="12.75"/>
  <cols>
    <col min="1" max="1" width="10.5703125" style="395" bestFit="1" customWidth="1"/>
    <col min="2" max="2" width="104.140625" style="395" customWidth="1"/>
    <col min="3" max="4" width="13.5703125" style="395" customWidth="1"/>
    <col min="5" max="5" width="14.5703125" style="395" customWidth="1"/>
    <col min="6" max="8" width="13.5703125" style="395" customWidth="1"/>
    <col min="9" max="9" width="12" style="395" customWidth="1"/>
    <col min="10" max="11" width="13.5703125" style="395" customWidth="1"/>
    <col min="12" max="16384" width="9.140625" style="395"/>
  </cols>
  <sheetData>
    <row r="1" spans="1:23" ht="15">
      <c r="A1" s="395" t="s">
        <v>231</v>
      </c>
      <c r="B1" t="s">
        <v>894</v>
      </c>
    </row>
    <row r="2" spans="1:23" ht="15">
      <c r="A2" s="395" t="s">
        <v>232</v>
      </c>
      <c r="B2" s="490">
        <v>43190</v>
      </c>
      <c r="C2" s="396"/>
      <c r="D2" s="396"/>
    </row>
    <row r="3" spans="1:23">
      <c r="B3" s="396"/>
      <c r="C3" s="396"/>
      <c r="D3" s="396"/>
    </row>
    <row r="4" spans="1:23" ht="13.5" thickBot="1">
      <c r="A4" s="395" t="s">
        <v>828</v>
      </c>
      <c r="B4" s="358" t="s">
        <v>827</v>
      </c>
      <c r="C4" s="396"/>
      <c r="D4" s="396"/>
    </row>
    <row r="5" spans="1:23" ht="30" customHeight="1">
      <c r="A5" s="571"/>
      <c r="B5" s="572"/>
      <c r="C5" s="569" t="s">
        <v>870</v>
      </c>
      <c r="D5" s="569"/>
      <c r="E5" s="569"/>
      <c r="F5" s="569" t="s">
        <v>871</v>
      </c>
      <c r="G5" s="569"/>
      <c r="H5" s="569"/>
      <c r="I5" s="569" t="s">
        <v>872</v>
      </c>
      <c r="J5" s="569"/>
      <c r="K5" s="570"/>
    </row>
    <row r="6" spans="1:23">
      <c r="A6" s="393"/>
      <c r="B6" s="394"/>
      <c r="C6" s="397" t="s">
        <v>33</v>
      </c>
      <c r="D6" s="397" t="s">
        <v>138</v>
      </c>
      <c r="E6" s="397" t="s">
        <v>74</v>
      </c>
      <c r="F6" s="397" t="s">
        <v>33</v>
      </c>
      <c r="G6" s="397" t="s">
        <v>138</v>
      </c>
      <c r="H6" s="397" t="s">
        <v>74</v>
      </c>
      <c r="I6" s="397" t="s">
        <v>33</v>
      </c>
      <c r="J6" s="397" t="s">
        <v>138</v>
      </c>
      <c r="K6" s="402" t="s">
        <v>74</v>
      </c>
    </row>
    <row r="7" spans="1:23">
      <c r="A7" s="403" t="s">
        <v>798</v>
      </c>
      <c r="B7" s="392"/>
      <c r="C7" s="502"/>
      <c r="D7" s="502"/>
      <c r="E7" s="502"/>
      <c r="F7" s="502"/>
      <c r="G7" s="502"/>
      <c r="H7" s="502"/>
      <c r="I7" s="502"/>
      <c r="J7" s="502"/>
      <c r="K7" s="503"/>
    </row>
    <row r="8" spans="1:23">
      <c r="A8" s="391">
        <v>1</v>
      </c>
      <c r="B8" s="376" t="s">
        <v>798</v>
      </c>
      <c r="C8" s="504"/>
      <c r="D8" s="504"/>
      <c r="E8" s="504"/>
      <c r="F8" s="505">
        <v>755382183.99236679</v>
      </c>
      <c r="G8" s="505">
        <v>1380918651.3394248</v>
      </c>
      <c r="H8" s="505">
        <v>2136300835.3317916</v>
      </c>
      <c r="I8" s="505">
        <v>755302403.41236675</v>
      </c>
      <c r="J8" s="505">
        <v>1222037242.2388248</v>
      </c>
      <c r="K8" s="506">
        <v>1977339645.6511917</v>
      </c>
      <c r="M8" s="513"/>
      <c r="N8" s="513"/>
      <c r="O8" s="513"/>
      <c r="P8" s="513"/>
      <c r="Q8" s="513"/>
      <c r="R8" s="513"/>
      <c r="S8" s="513"/>
      <c r="T8" s="513"/>
      <c r="U8" s="513"/>
      <c r="V8" s="513"/>
      <c r="W8" s="513"/>
    </row>
    <row r="9" spans="1:23">
      <c r="A9" s="403" t="s">
        <v>799</v>
      </c>
      <c r="B9" s="392"/>
      <c r="C9" s="502"/>
      <c r="D9" s="502"/>
      <c r="E9" s="502"/>
      <c r="F9" s="502"/>
      <c r="G9" s="502"/>
      <c r="H9" s="502"/>
      <c r="I9" s="502"/>
      <c r="J9" s="502"/>
      <c r="K9" s="503"/>
      <c r="M9" s="513"/>
      <c r="N9" s="513"/>
      <c r="O9" s="513"/>
      <c r="P9" s="513"/>
      <c r="Q9" s="513"/>
      <c r="R9" s="513"/>
      <c r="S9" s="513"/>
      <c r="T9" s="513"/>
      <c r="U9" s="513"/>
    </row>
    <row r="10" spans="1:23">
      <c r="A10" s="404">
        <v>2</v>
      </c>
      <c r="B10" s="377" t="s">
        <v>800</v>
      </c>
      <c r="C10" s="507">
        <v>697261161.01000011</v>
      </c>
      <c r="D10" s="508">
        <v>3301630720.3033466</v>
      </c>
      <c r="E10" s="508">
        <v>3998891881.3133469</v>
      </c>
      <c r="F10" s="508">
        <v>120981211.70470002</v>
      </c>
      <c r="G10" s="508">
        <v>496586972.08911896</v>
      </c>
      <c r="H10" s="508">
        <v>617568183.79381895</v>
      </c>
      <c r="I10" s="508">
        <v>667473996.55099988</v>
      </c>
      <c r="J10" s="508">
        <v>604338057.60849524</v>
      </c>
      <c r="K10" s="509">
        <v>1271812054.1594951</v>
      </c>
      <c r="M10" s="513"/>
      <c r="N10" s="513"/>
      <c r="O10" s="513"/>
      <c r="P10" s="513"/>
      <c r="Q10" s="513"/>
      <c r="R10" s="513"/>
      <c r="S10" s="513"/>
      <c r="T10" s="513"/>
      <c r="U10" s="513"/>
    </row>
    <row r="11" spans="1:23">
      <c r="A11" s="404">
        <v>3</v>
      </c>
      <c r="B11" s="377" t="s">
        <v>801</v>
      </c>
      <c r="C11" s="507">
        <v>1992013536.0157003</v>
      </c>
      <c r="D11" s="508">
        <v>3071419669.5842485</v>
      </c>
      <c r="E11" s="508">
        <v>5063433205.5999489</v>
      </c>
      <c r="F11" s="508">
        <v>729798129.95125043</v>
      </c>
      <c r="G11" s="508">
        <v>647287365.32737136</v>
      </c>
      <c r="H11" s="508">
        <v>1377085495.2786217</v>
      </c>
      <c r="I11" s="508">
        <v>24365304.781000018</v>
      </c>
      <c r="J11" s="508">
        <v>56001876.5955019</v>
      </c>
      <c r="K11" s="509">
        <v>80367181.376501918</v>
      </c>
      <c r="M11" s="513"/>
      <c r="N11" s="513"/>
      <c r="O11" s="513"/>
      <c r="P11" s="513"/>
      <c r="Q11" s="513"/>
      <c r="R11" s="513"/>
      <c r="S11" s="513"/>
      <c r="T11" s="513"/>
      <c r="U11" s="513"/>
    </row>
    <row r="12" spans="1:23">
      <c r="A12" s="404">
        <v>4</v>
      </c>
      <c r="B12" s="377" t="s">
        <v>802</v>
      </c>
      <c r="C12" s="507">
        <v>861419000</v>
      </c>
      <c r="D12" s="508">
        <v>0</v>
      </c>
      <c r="E12" s="508">
        <v>861419000</v>
      </c>
      <c r="F12" s="508">
        <v>0</v>
      </c>
      <c r="G12" s="508">
        <v>0</v>
      </c>
      <c r="H12" s="508">
        <v>0</v>
      </c>
      <c r="I12" s="508">
        <v>0</v>
      </c>
      <c r="J12" s="508">
        <v>0</v>
      </c>
      <c r="K12" s="509">
        <v>0</v>
      </c>
      <c r="M12" s="513"/>
      <c r="N12" s="513"/>
      <c r="O12" s="513"/>
      <c r="P12" s="513"/>
      <c r="Q12" s="513"/>
      <c r="R12" s="513"/>
      <c r="S12" s="513"/>
      <c r="T12" s="513"/>
      <c r="U12" s="513"/>
    </row>
    <row r="13" spans="1:23">
      <c r="A13" s="404">
        <v>5</v>
      </c>
      <c r="B13" s="377" t="s">
        <v>803</v>
      </c>
      <c r="C13" s="507">
        <v>595575308.55823755</v>
      </c>
      <c r="D13" s="508">
        <v>993095588.40767992</v>
      </c>
      <c r="E13" s="508">
        <v>1588670896.9659176</v>
      </c>
      <c r="F13" s="508">
        <v>140364682.82765001</v>
      </c>
      <c r="G13" s="508">
        <v>217137552.13647532</v>
      </c>
      <c r="H13" s="508">
        <v>357502234.96412534</v>
      </c>
      <c r="I13" s="508">
        <v>41495097.076099999</v>
      </c>
      <c r="J13" s="508">
        <v>65577759.487028554</v>
      </c>
      <c r="K13" s="509">
        <v>107072856.56312856</v>
      </c>
      <c r="M13" s="513"/>
      <c r="N13" s="513"/>
      <c r="O13" s="513"/>
      <c r="P13" s="513"/>
      <c r="Q13" s="513"/>
      <c r="R13" s="513"/>
      <c r="S13" s="513"/>
      <c r="T13" s="513"/>
      <c r="U13" s="513"/>
    </row>
    <row r="14" spans="1:23">
      <c r="A14" s="404">
        <v>6</v>
      </c>
      <c r="B14" s="377" t="s">
        <v>818</v>
      </c>
      <c r="C14" s="507">
        <v>0</v>
      </c>
      <c r="D14" s="508">
        <v>0</v>
      </c>
      <c r="E14" s="508">
        <v>0</v>
      </c>
      <c r="F14" s="508">
        <v>0</v>
      </c>
      <c r="G14" s="508">
        <v>0</v>
      </c>
      <c r="H14" s="508">
        <v>0</v>
      </c>
      <c r="I14" s="508">
        <v>0</v>
      </c>
      <c r="J14" s="508">
        <v>0</v>
      </c>
      <c r="K14" s="509">
        <v>0</v>
      </c>
      <c r="M14" s="513"/>
      <c r="N14" s="513"/>
      <c r="O14" s="513"/>
      <c r="P14" s="513"/>
      <c r="Q14" s="513"/>
      <c r="R14" s="513"/>
      <c r="S14" s="513"/>
      <c r="T14" s="513"/>
      <c r="U14" s="513"/>
    </row>
    <row r="15" spans="1:23">
      <c r="A15" s="404">
        <v>7</v>
      </c>
      <c r="B15" s="377" t="s">
        <v>805</v>
      </c>
      <c r="C15" s="507">
        <v>61010503</v>
      </c>
      <c r="D15" s="508">
        <v>29899509.320464</v>
      </c>
      <c r="E15" s="508">
        <v>90910012.320464</v>
      </c>
      <c r="F15" s="508">
        <v>61010503</v>
      </c>
      <c r="G15" s="508">
        <v>29899509.320463996</v>
      </c>
      <c r="H15" s="508">
        <v>90910012.320464</v>
      </c>
      <c r="I15" s="508">
        <v>61010503</v>
      </c>
      <c r="J15" s="508">
        <v>29899509.320463996</v>
      </c>
      <c r="K15" s="509">
        <v>90910012.320464</v>
      </c>
      <c r="M15" s="513"/>
      <c r="N15" s="513"/>
      <c r="O15" s="513"/>
      <c r="P15" s="513"/>
      <c r="Q15" s="513"/>
      <c r="R15" s="513"/>
      <c r="S15" s="513"/>
      <c r="T15" s="513"/>
      <c r="U15" s="513"/>
    </row>
    <row r="16" spans="1:23">
      <c r="A16" s="404">
        <v>8</v>
      </c>
      <c r="B16" s="378" t="s">
        <v>806</v>
      </c>
      <c r="C16" s="507">
        <v>4207279508.5839381</v>
      </c>
      <c r="D16" s="508">
        <v>7396045487.6157389</v>
      </c>
      <c r="E16" s="508">
        <v>11603324996.199677</v>
      </c>
      <c r="F16" s="508">
        <v>1052154527.4836004</v>
      </c>
      <c r="G16" s="508">
        <v>1390911398.8734295</v>
      </c>
      <c r="H16" s="508">
        <v>2443065926.3570299</v>
      </c>
      <c r="I16" s="508">
        <v>794344901.40809989</v>
      </c>
      <c r="J16" s="508">
        <v>755817203.01148975</v>
      </c>
      <c r="K16" s="509">
        <v>1550162104.4195893</v>
      </c>
      <c r="M16" s="513"/>
      <c r="N16" s="513"/>
      <c r="O16" s="513"/>
      <c r="P16" s="513"/>
      <c r="Q16" s="513"/>
      <c r="R16" s="513"/>
      <c r="S16" s="513"/>
      <c r="T16" s="513"/>
      <c r="U16" s="513"/>
    </row>
    <row r="17" spans="1:21">
      <c r="A17" s="403" t="s">
        <v>807</v>
      </c>
      <c r="B17" s="392"/>
      <c r="C17" s="502"/>
      <c r="D17" s="502"/>
      <c r="E17" s="502"/>
      <c r="F17" s="502"/>
      <c r="G17" s="502"/>
      <c r="H17" s="502"/>
      <c r="I17" s="502"/>
      <c r="J17" s="502"/>
      <c r="K17" s="503"/>
      <c r="M17" s="513"/>
      <c r="N17" s="513"/>
      <c r="O17" s="513"/>
      <c r="P17" s="513"/>
      <c r="Q17" s="513"/>
      <c r="R17" s="513"/>
      <c r="S17" s="513"/>
      <c r="T17" s="513"/>
      <c r="U17" s="513"/>
    </row>
    <row r="18" spans="1:21">
      <c r="A18" s="404">
        <v>9</v>
      </c>
      <c r="B18" s="377" t="s">
        <v>808</v>
      </c>
      <c r="C18" s="507">
        <v>0</v>
      </c>
      <c r="D18" s="508">
        <v>0</v>
      </c>
      <c r="E18" s="508">
        <v>0</v>
      </c>
      <c r="F18" s="508">
        <v>0</v>
      </c>
      <c r="G18" s="508">
        <v>0</v>
      </c>
      <c r="H18" s="508">
        <v>0</v>
      </c>
      <c r="I18" s="508">
        <v>0</v>
      </c>
      <c r="J18" s="508">
        <v>0</v>
      </c>
      <c r="K18" s="509">
        <v>0</v>
      </c>
      <c r="M18" s="513"/>
      <c r="N18" s="513"/>
      <c r="O18" s="513"/>
      <c r="P18" s="513"/>
      <c r="Q18" s="513"/>
      <c r="R18" s="513"/>
      <c r="S18" s="513"/>
      <c r="T18" s="513"/>
      <c r="U18" s="513"/>
    </row>
    <row r="19" spans="1:21">
      <c r="A19" s="404">
        <v>10</v>
      </c>
      <c r="B19" s="377" t="s">
        <v>809</v>
      </c>
      <c r="C19" s="507">
        <v>3362894808</v>
      </c>
      <c r="D19" s="508">
        <v>4819129546.6810493</v>
      </c>
      <c r="E19" s="508">
        <v>8182024354.6810493</v>
      </c>
      <c r="F19" s="508">
        <v>215636780.21349999</v>
      </c>
      <c r="G19" s="508">
        <v>183505573.72806197</v>
      </c>
      <c r="H19" s="508">
        <v>399142353.94156194</v>
      </c>
      <c r="I19" s="508">
        <v>215716560.79349998</v>
      </c>
      <c r="J19" s="508">
        <v>592382908.82806242</v>
      </c>
      <c r="K19" s="509">
        <v>808099469.62156236</v>
      </c>
      <c r="M19" s="513"/>
      <c r="N19" s="513"/>
      <c r="O19" s="513"/>
      <c r="P19" s="513"/>
      <c r="Q19" s="513"/>
      <c r="R19" s="513"/>
      <c r="S19" s="513"/>
      <c r="T19" s="513"/>
      <c r="U19" s="513"/>
    </row>
    <row r="20" spans="1:21">
      <c r="A20" s="404">
        <v>11</v>
      </c>
      <c r="B20" s="377" t="s">
        <v>810</v>
      </c>
      <c r="C20" s="507">
        <v>349210.10000000003</v>
      </c>
      <c r="D20" s="508">
        <v>1685766.82</v>
      </c>
      <c r="E20" s="508">
        <v>2034976.9200000002</v>
      </c>
      <c r="F20" s="508">
        <v>841529.56390223582</v>
      </c>
      <c r="G20" s="508">
        <v>31767.855709440177</v>
      </c>
      <c r="H20" s="508">
        <v>873297.41961167601</v>
      </c>
      <c r="I20" s="508">
        <v>841529.56390223582</v>
      </c>
      <c r="J20" s="508">
        <v>31767.855709440177</v>
      </c>
      <c r="K20" s="509">
        <v>873297.41961167601</v>
      </c>
      <c r="M20" s="513"/>
      <c r="N20" s="513"/>
      <c r="O20" s="513"/>
      <c r="P20" s="513"/>
      <c r="Q20" s="513"/>
      <c r="R20" s="513"/>
      <c r="S20" s="513"/>
      <c r="T20" s="513"/>
      <c r="U20" s="513"/>
    </row>
    <row r="21" spans="1:21" ht="13.5" thickBot="1">
      <c r="A21" s="234">
        <v>12</v>
      </c>
      <c r="B21" s="405" t="s">
        <v>811</v>
      </c>
      <c r="C21" s="510">
        <v>3363244018.0999999</v>
      </c>
      <c r="D21" s="511">
        <v>4820815313.501049</v>
      </c>
      <c r="E21" s="510">
        <v>8184059331.6010494</v>
      </c>
      <c r="F21" s="511">
        <v>216478309.77740222</v>
      </c>
      <c r="G21" s="511">
        <v>183537341.58377141</v>
      </c>
      <c r="H21" s="511">
        <v>400015651.36117363</v>
      </c>
      <c r="I21" s="511">
        <v>216558090.35740221</v>
      </c>
      <c r="J21" s="511">
        <v>592414676.68377185</v>
      </c>
      <c r="K21" s="512">
        <v>808972767.04117405</v>
      </c>
      <c r="M21" s="513"/>
      <c r="N21" s="513"/>
      <c r="O21" s="513"/>
      <c r="P21" s="513"/>
      <c r="Q21" s="513"/>
      <c r="R21" s="513"/>
      <c r="S21" s="513"/>
      <c r="T21" s="513"/>
      <c r="U21" s="513"/>
    </row>
    <row r="22" spans="1:21" ht="38.25" customHeight="1" thickBot="1">
      <c r="A22" s="389"/>
      <c r="B22" s="390"/>
      <c r="C22" s="390"/>
      <c r="D22" s="390"/>
      <c r="E22" s="390"/>
      <c r="F22" s="568" t="s">
        <v>812</v>
      </c>
      <c r="G22" s="569"/>
      <c r="H22" s="569"/>
      <c r="I22" s="568" t="s">
        <v>813</v>
      </c>
      <c r="J22" s="569"/>
      <c r="K22" s="570"/>
      <c r="M22" s="513"/>
      <c r="N22" s="513"/>
      <c r="O22" s="513"/>
      <c r="P22" s="513"/>
      <c r="Q22" s="513"/>
      <c r="R22" s="513"/>
      <c r="S22" s="513"/>
      <c r="T22" s="513"/>
      <c r="U22" s="513"/>
    </row>
    <row r="23" spans="1:21">
      <c r="A23" s="382">
        <v>13</v>
      </c>
      <c r="B23" s="379" t="s">
        <v>798</v>
      </c>
      <c r="C23" s="388"/>
      <c r="D23" s="388"/>
      <c r="E23" s="388"/>
      <c r="F23" s="514">
        <v>755382183.99236679</v>
      </c>
      <c r="G23" s="514">
        <v>1380918651.3394248</v>
      </c>
      <c r="H23" s="514">
        <v>2136300835.3317916</v>
      </c>
      <c r="I23" s="514">
        <v>755302403.41236675</v>
      </c>
      <c r="J23" s="514">
        <v>1222037242.2388248</v>
      </c>
      <c r="K23" s="515">
        <v>1977339645.6511917</v>
      </c>
      <c r="M23" s="513"/>
      <c r="N23" s="513"/>
      <c r="O23" s="513"/>
      <c r="P23" s="513"/>
      <c r="Q23" s="513"/>
      <c r="R23" s="513"/>
      <c r="S23" s="513"/>
      <c r="T23" s="513"/>
      <c r="U23" s="513"/>
    </row>
    <row r="24" spans="1:21" ht="13.5" thickBot="1">
      <c r="A24" s="383">
        <v>14</v>
      </c>
      <c r="B24" s="380" t="s">
        <v>814</v>
      </c>
      <c r="C24" s="406"/>
      <c r="D24" s="386"/>
      <c r="E24" s="387"/>
      <c r="F24" s="516">
        <v>835676217.70619822</v>
      </c>
      <c r="G24" s="516">
        <v>1207374057.2896581</v>
      </c>
      <c r="H24" s="516">
        <v>2043050274.9958563</v>
      </c>
      <c r="I24" s="516">
        <v>577786811.05069768</v>
      </c>
      <c r="J24" s="516">
        <v>188954300.75287244</v>
      </c>
      <c r="K24" s="517">
        <v>741189337.37841523</v>
      </c>
      <c r="M24" s="513"/>
      <c r="N24" s="513"/>
      <c r="O24" s="513"/>
      <c r="P24" s="513"/>
      <c r="Q24" s="513"/>
      <c r="R24" s="513"/>
      <c r="S24" s="513"/>
      <c r="T24" s="513"/>
      <c r="U24" s="513"/>
    </row>
    <row r="25" spans="1:21" ht="13.5" thickBot="1">
      <c r="A25" s="384">
        <v>15</v>
      </c>
      <c r="B25" s="381" t="s">
        <v>815</v>
      </c>
      <c r="C25" s="385"/>
      <c r="D25" s="385"/>
      <c r="E25" s="385"/>
      <c r="F25" s="500">
        <v>0.90391729235250218</v>
      </c>
      <c r="G25" s="500">
        <v>1.1437372229442662</v>
      </c>
      <c r="H25" s="500">
        <v>1.0456428123562083</v>
      </c>
      <c r="I25" s="500">
        <v>1.3072337217924017</v>
      </c>
      <c r="J25" s="500">
        <v>6.4673692917796561</v>
      </c>
      <c r="K25" s="501">
        <v>2.6677928916854592</v>
      </c>
      <c r="M25" s="513"/>
      <c r="N25" s="513"/>
      <c r="O25" s="513"/>
      <c r="P25" s="513"/>
      <c r="Q25" s="513"/>
      <c r="R25" s="513"/>
      <c r="S25" s="513"/>
      <c r="T25" s="513"/>
      <c r="U25" s="513"/>
    </row>
    <row r="28" spans="1:21" ht="38.25">
      <c r="B28" s="24" t="s">
        <v>869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F18" sqref="F18"/>
    </sheetView>
  </sheetViews>
  <sheetFormatPr defaultColWidth="9.140625" defaultRowHeight="15"/>
  <cols>
    <col min="1" max="1" width="10.5703125" style="76" bestFit="1" customWidth="1"/>
    <col min="2" max="2" width="95" style="76" customWidth="1"/>
    <col min="3" max="3" width="13.1406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ht="15.75">
      <c r="A1" s="5" t="s">
        <v>231</v>
      </c>
      <c r="B1" t="s">
        <v>894</v>
      </c>
    </row>
    <row r="2" spans="1:14" ht="14.25" customHeight="1">
      <c r="A2" s="76" t="s">
        <v>232</v>
      </c>
      <c r="B2" s="490">
        <v>43190</v>
      </c>
    </row>
    <row r="3" spans="1:14" ht="14.25" customHeight="1"/>
    <row r="4" spans="1:14" ht="15.75" thickBot="1">
      <c r="A4" s="2" t="s">
        <v>663</v>
      </c>
      <c r="B4" s="100" t="s">
        <v>83</v>
      </c>
    </row>
    <row r="5" spans="1:14" s="26" customFormat="1" ht="12.75">
      <c r="A5" s="182"/>
      <c r="B5" s="183"/>
      <c r="C5" s="184" t="s">
        <v>0</v>
      </c>
      <c r="D5" s="184" t="s">
        <v>1</v>
      </c>
      <c r="E5" s="184" t="s">
        <v>2</v>
      </c>
      <c r="F5" s="184" t="s">
        <v>3</v>
      </c>
      <c r="G5" s="184" t="s">
        <v>4</v>
      </c>
      <c r="H5" s="184" t="s">
        <v>10</v>
      </c>
      <c r="I5" s="184" t="s">
        <v>279</v>
      </c>
      <c r="J5" s="184" t="s">
        <v>280</v>
      </c>
      <c r="K5" s="184" t="s">
        <v>281</v>
      </c>
      <c r="L5" s="184" t="s">
        <v>282</v>
      </c>
      <c r="M5" s="184" t="s">
        <v>283</v>
      </c>
      <c r="N5" s="185" t="s">
        <v>284</v>
      </c>
    </row>
    <row r="6" spans="1:14" ht="45">
      <c r="A6" s="174"/>
      <c r="B6" s="112"/>
      <c r="C6" s="113" t="s">
        <v>93</v>
      </c>
      <c r="D6" s="114" t="s">
        <v>82</v>
      </c>
      <c r="E6" s="115" t="s">
        <v>92</v>
      </c>
      <c r="F6" s="116">
        <v>0</v>
      </c>
      <c r="G6" s="116">
        <v>0.2</v>
      </c>
      <c r="H6" s="116">
        <v>0.35</v>
      </c>
      <c r="I6" s="116">
        <v>0.5</v>
      </c>
      <c r="J6" s="116">
        <v>0.75</v>
      </c>
      <c r="K6" s="116">
        <v>1</v>
      </c>
      <c r="L6" s="116">
        <v>1.5</v>
      </c>
      <c r="M6" s="116">
        <v>2.5</v>
      </c>
      <c r="N6" s="175" t="s">
        <v>83</v>
      </c>
    </row>
    <row r="7" spans="1:14">
      <c r="A7" s="176">
        <v>1</v>
      </c>
      <c r="B7" s="117" t="s">
        <v>84</v>
      </c>
      <c r="C7" s="344">
        <f>SUM(C8:C13)</f>
        <v>122284517.89439279</v>
      </c>
      <c r="D7" s="112"/>
      <c r="E7" s="347">
        <f t="shared" ref="E7:M7" si="0">SUM(E8:E13)</f>
        <v>2515988.3825220284</v>
      </c>
      <c r="F7" s="344">
        <f>SUM(F8:F13)</f>
        <v>0</v>
      </c>
      <c r="G7" s="344">
        <f t="shared" si="0"/>
        <v>43314.409209439997</v>
      </c>
      <c r="H7" s="344">
        <f t="shared" si="0"/>
        <v>0</v>
      </c>
      <c r="I7" s="344">
        <f t="shared" si="0"/>
        <v>164822.32476003002</v>
      </c>
      <c r="J7" s="344">
        <f t="shared" si="0"/>
        <v>0</v>
      </c>
      <c r="K7" s="344">
        <f t="shared" si="0"/>
        <v>2307851.6485525705</v>
      </c>
      <c r="L7" s="344">
        <f t="shared" si="0"/>
        <v>0</v>
      </c>
      <c r="M7" s="344">
        <f t="shared" si="0"/>
        <v>0</v>
      </c>
      <c r="N7" s="177">
        <f>SUM(N8:N13)</f>
        <v>2398925.6927744737</v>
      </c>
    </row>
    <row r="8" spans="1:14">
      <c r="A8" s="176">
        <v>1.1000000000000001</v>
      </c>
      <c r="B8" s="118" t="s">
        <v>85</v>
      </c>
      <c r="C8" s="345">
        <v>119941250.40658703</v>
      </c>
      <c r="D8" s="119">
        <v>0.02</v>
      </c>
      <c r="E8" s="347">
        <f>C8*D8</f>
        <v>2398825.0081317406</v>
      </c>
      <c r="F8" s="345">
        <v>0</v>
      </c>
      <c r="G8" s="345">
        <v>43314.409209439997</v>
      </c>
      <c r="H8" s="345">
        <v>0</v>
      </c>
      <c r="I8" s="345">
        <v>101700.82476003001</v>
      </c>
      <c r="J8" s="345">
        <v>0</v>
      </c>
      <c r="K8" s="345">
        <v>2253809.7741622804</v>
      </c>
      <c r="L8" s="345">
        <v>0</v>
      </c>
      <c r="M8" s="345">
        <v>0</v>
      </c>
      <c r="N8" s="177">
        <f>SUMPRODUCT($F$6:$M$6,F8:M8)</f>
        <v>2313323.0683841836</v>
      </c>
    </row>
    <row r="9" spans="1:14">
      <c r="A9" s="176">
        <v>1.2</v>
      </c>
      <c r="B9" s="118" t="s">
        <v>86</v>
      </c>
      <c r="C9" s="345">
        <v>2343267.48780576</v>
      </c>
      <c r="D9" s="119">
        <v>0.05</v>
      </c>
      <c r="E9" s="347">
        <f>C9*D9</f>
        <v>117163.37439028801</v>
      </c>
      <c r="F9" s="345">
        <v>0</v>
      </c>
      <c r="G9" s="345">
        <v>0</v>
      </c>
      <c r="H9" s="345">
        <v>0</v>
      </c>
      <c r="I9" s="345">
        <v>63121.5</v>
      </c>
      <c r="J9" s="345">
        <v>0</v>
      </c>
      <c r="K9" s="345">
        <v>54041.874390290002</v>
      </c>
      <c r="L9" s="345">
        <v>0</v>
      </c>
      <c r="M9" s="345">
        <v>0</v>
      </c>
      <c r="N9" s="177">
        <f t="shared" ref="N9:N12" si="1">SUMPRODUCT($F$6:$M$6,F9:M9)</f>
        <v>85602.624390290002</v>
      </c>
    </row>
    <row r="10" spans="1:14">
      <c r="A10" s="176">
        <v>1.3</v>
      </c>
      <c r="B10" s="118" t="s">
        <v>87</v>
      </c>
      <c r="C10" s="345">
        <v>0</v>
      </c>
      <c r="D10" s="119">
        <v>0.08</v>
      </c>
      <c r="E10" s="347">
        <f>C10*D10</f>
        <v>0</v>
      </c>
      <c r="F10" s="345">
        <v>0</v>
      </c>
      <c r="G10" s="345">
        <v>0</v>
      </c>
      <c r="H10" s="345">
        <v>0</v>
      </c>
      <c r="I10" s="345">
        <v>0</v>
      </c>
      <c r="J10" s="345">
        <v>0</v>
      </c>
      <c r="K10" s="345">
        <v>0</v>
      </c>
      <c r="L10" s="345">
        <v>0</v>
      </c>
      <c r="M10" s="345">
        <v>0</v>
      </c>
      <c r="N10" s="177">
        <f>SUMPRODUCT($F$6:$M$6,F10:M10)</f>
        <v>0</v>
      </c>
    </row>
    <row r="11" spans="1:14">
      <c r="A11" s="176">
        <v>1.4</v>
      </c>
      <c r="B11" s="118" t="s">
        <v>88</v>
      </c>
      <c r="C11" s="345">
        <v>0</v>
      </c>
      <c r="D11" s="119">
        <v>0.11</v>
      </c>
      <c r="E11" s="347">
        <f>C11*D11</f>
        <v>0</v>
      </c>
      <c r="F11" s="345">
        <v>0</v>
      </c>
      <c r="G11" s="345">
        <v>0</v>
      </c>
      <c r="H11" s="345">
        <v>0</v>
      </c>
      <c r="I11" s="345">
        <v>0</v>
      </c>
      <c r="J11" s="345">
        <v>0</v>
      </c>
      <c r="K11" s="345">
        <v>0</v>
      </c>
      <c r="L11" s="345">
        <v>0</v>
      </c>
      <c r="M11" s="345">
        <v>0</v>
      </c>
      <c r="N11" s="177">
        <f t="shared" si="1"/>
        <v>0</v>
      </c>
    </row>
    <row r="12" spans="1:14">
      <c r="A12" s="176">
        <v>1.5</v>
      </c>
      <c r="B12" s="118" t="s">
        <v>89</v>
      </c>
      <c r="C12" s="345">
        <v>0</v>
      </c>
      <c r="D12" s="119">
        <v>0.14000000000000001</v>
      </c>
      <c r="E12" s="347">
        <f>C12*D12</f>
        <v>0</v>
      </c>
      <c r="F12" s="345">
        <v>0</v>
      </c>
      <c r="G12" s="345">
        <v>0</v>
      </c>
      <c r="H12" s="345">
        <v>0</v>
      </c>
      <c r="I12" s="345">
        <v>0</v>
      </c>
      <c r="J12" s="345">
        <v>0</v>
      </c>
      <c r="K12" s="345">
        <v>0</v>
      </c>
      <c r="L12" s="345">
        <v>0</v>
      </c>
      <c r="M12" s="345">
        <v>0</v>
      </c>
      <c r="N12" s="177">
        <f t="shared" si="1"/>
        <v>0</v>
      </c>
    </row>
    <row r="13" spans="1:14">
      <c r="A13" s="176">
        <v>1.6</v>
      </c>
      <c r="B13" s="120" t="s">
        <v>90</v>
      </c>
      <c r="C13" s="345">
        <v>0</v>
      </c>
      <c r="D13" s="121"/>
      <c r="E13" s="345"/>
      <c r="F13" s="345">
        <v>0</v>
      </c>
      <c r="G13" s="345">
        <v>0</v>
      </c>
      <c r="H13" s="345">
        <v>0</v>
      </c>
      <c r="I13" s="345">
        <v>0</v>
      </c>
      <c r="J13" s="345">
        <v>0</v>
      </c>
      <c r="K13" s="345">
        <v>0</v>
      </c>
      <c r="L13" s="345">
        <v>0</v>
      </c>
      <c r="M13" s="345">
        <v>0</v>
      </c>
      <c r="N13" s="177">
        <f>SUMPRODUCT($F$6:$M$6,F13:M13)</f>
        <v>0</v>
      </c>
    </row>
    <row r="14" spans="1:14">
      <c r="A14" s="176">
        <v>2</v>
      </c>
      <c r="B14" s="122" t="s">
        <v>91</v>
      </c>
      <c r="C14" s="344">
        <f>SUM(C15:C20)</f>
        <v>106233600</v>
      </c>
      <c r="D14" s="112"/>
      <c r="E14" s="347">
        <f>SUM(E15:E20)</f>
        <v>8498688</v>
      </c>
      <c r="F14" s="345">
        <v>8498688</v>
      </c>
      <c r="G14" s="345">
        <v>0</v>
      </c>
      <c r="H14" s="345">
        <v>0</v>
      </c>
      <c r="I14" s="345">
        <v>0</v>
      </c>
      <c r="J14" s="345">
        <v>0</v>
      </c>
      <c r="K14" s="345">
        <v>0</v>
      </c>
      <c r="L14" s="345">
        <v>0</v>
      </c>
      <c r="M14" s="345">
        <v>0</v>
      </c>
      <c r="N14" s="177">
        <f>SUM(N15:N20)</f>
        <v>0</v>
      </c>
    </row>
    <row r="15" spans="1:14">
      <c r="A15" s="176">
        <v>2.1</v>
      </c>
      <c r="B15" s="120" t="s">
        <v>85</v>
      </c>
      <c r="C15" s="345">
        <v>0</v>
      </c>
      <c r="D15" s="119">
        <v>5.0000000000000001E-3</v>
      </c>
      <c r="E15" s="347">
        <f>C15*D15</f>
        <v>0</v>
      </c>
      <c r="F15" s="345">
        <v>0</v>
      </c>
      <c r="G15" s="345">
        <v>0</v>
      </c>
      <c r="H15" s="345">
        <v>0</v>
      </c>
      <c r="I15" s="345">
        <v>0</v>
      </c>
      <c r="J15" s="345">
        <v>0</v>
      </c>
      <c r="K15" s="345">
        <v>0</v>
      </c>
      <c r="L15" s="345">
        <v>0</v>
      </c>
      <c r="M15" s="345">
        <v>0</v>
      </c>
      <c r="N15" s="177">
        <f>SUMPRODUCT($F$6:$M$6,F15:M15)</f>
        <v>0</v>
      </c>
    </row>
    <row r="16" spans="1:14">
      <c r="A16" s="176">
        <v>2.2000000000000002</v>
      </c>
      <c r="B16" s="120" t="s">
        <v>86</v>
      </c>
      <c r="C16" s="345">
        <v>0</v>
      </c>
      <c r="D16" s="119">
        <v>0.01</v>
      </c>
      <c r="E16" s="347">
        <f>C16*D16</f>
        <v>0</v>
      </c>
      <c r="F16" s="345">
        <v>0</v>
      </c>
      <c r="G16" s="345">
        <v>0</v>
      </c>
      <c r="H16" s="345">
        <v>0</v>
      </c>
      <c r="I16" s="345">
        <v>0</v>
      </c>
      <c r="J16" s="345">
        <v>0</v>
      </c>
      <c r="K16" s="345">
        <v>0</v>
      </c>
      <c r="L16" s="345">
        <v>0</v>
      </c>
      <c r="M16" s="345">
        <v>0</v>
      </c>
      <c r="N16" s="177">
        <f t="shared" ref="N16:N20" si="2">SUMPRODUCT($F$6:$M$6,F16:M16)</f>
        <v>0</v>
      </c>
    </row>
    <row r="17" spans="1:14">
      <c r="A17" s="176">
        <v>2.2999999999999998</v>
      </c>
      <c r="B17" s="120" t="s">
        <v>87</v>
      </c>
      <c r="C17" s="345">
        <v>0</v>
      </c>
      <c r="D17" s="119">
        <v>0.02</v>
      </c>
      <c r="E17" s="347">
        <f>C17*D17</f>
        <v>0</v>
      </c>
      <c r="F17" s="345">
        <v>0</v>
      </c>
      <c r="G17" s="345">
        <v>0</v>
      </c>
      <c r="H17" s="345">
        <v>0</v>
      </c>
      <c r="I17" s="345">
        <v>0</v>
      </c>
      <c r="J17" s="345">
        <v>0</v>
      </c>
      <c r="K17" s="345">
        <v>0</v>
      </c>
      <c r="L17" s="345">
        <v>0</v>
      </c>
      <c r="M17" s="345">
        <v>0</v>
      </c>
      <c r="N17" s="177">
        <f t="shared" si="2"/>
        <v>0</v>
      </c>
    </row>
    <row r="18" spans="1:14">
      <c r="A18" s="176">
        <v>2.4</v>
      </c>
      <c r="B18" s="120" t="s">
        <v>88</v>
      </c>
      <c r="C18" s="345">
        <v>0</v>
      </c>
      <c r="D18" s="119">
        <v>0.03</v>
      </c>
      <c r="E18" s="347">
        <f>C18*D18</f>
        <v>0</v>
      </c>
      <c r="F18" s="345">
        <v>0</v>
      </c>
      <c r="G18" s="345">
        <v>0</v>
      </c>
      <c r="H18" s="345">
        <v>0</v>
      </c>
      <c r="I18" s="345">
        <v>0</v>
      </c>
      <c r="J18" s="345">
        <v>0</v>
      </c>
      <c r="K18" s="345">
        <v>0</v>
      </c>
      <c r="L18" s="345">
        <v>0</v>
      </c>
      <c r="M18" s="345">
        <v>0</v>
      </c>
      <c r="N18" s="177">
        <f t="shared" si="2"/>
        <v>0</v>
      </c>
    </row>
    <row r="19" spans="1:14">
      <c r="A19" s="176">
        <v>2.5</v>
      </c>
      <c r="B19" s="120" t="s">
        <v>89</v>
      </c>
      <c r="C19" s="345">
        <v>0</v>
      </c>
      <c r="D19" s="119">
        <v>0.04</v>
      </c>
      <c r="E19" s="347">
        <f>C19*D19</f>
        <v>0</v>
      </c>
      <c r="F19" s="345">
        <v>0</v>
      </c>
      <c r="G19" s="345">
        <v>0</v>
      </c>
      <c r="H19" s="345">
        <v>0</v>
      </c>
      <c r="I19" s="345">
        <v>0</v>
      </c>
      <c r="J19" s="345">
        <v>0</v>
      </c>
      <c r="K19" s="345">
        <v>0</v>
      </c>
      <c r="L19" s="345">
        <v>0</v>
      </c>
      <c r="M19" s="345">
        <v>0</v>
      </c>
      <c r="N19" s="177">
        <f t="shared" si="2"/>
        <v>0</v>
      </c>
    </row>
    <row r="20" spans="1:14">
      <c r="A20" s="176">
        <v>2.6</v>
      </c>
      <c r="B20" s="120" t="s">
        <v>90</v>
      </c>
      <c r="C20" s="345">
        <v>106233600</v>
      </c>
      <c r="D20" s="121"/>
      <c r="E20" s="345">
        <v>8498688</v>
      </c>
      <c r="F20" s="345">
        <v>8498688</v>
      </c>
      <c r="G20" s="345">
        <v>0</v>
      </c>
      <c r="H20" s="345">
        <v>0</v>
      </c>
      <c r="I20" s="345">
        <v>0</v>
      </c>
      <c r="J20" s="345">
        <v>0</v>
      </c>
      <c r="K20" s="345">
        <v>0</v>
      </c>
      <c r="L20" s="345">
        <v>0</v>
      </c>
      <c r="M20" s="345">
        <v>0</v>
      </c>
      <c r="N20" s="177">
        <f t="shared" si="2"/>
        <v>0</v>
      </c>
    </row>
    <row r="21" spans="1:14" ht="15.75" thickBot="1">
      <c r="A21" s="178">
        <v>3</v>
      </c>
      <c r="B21" s="179" t="s">
        <v>74</v>
      </c>
      <c r="C21" s="346">
        <f>C14+C7</f>
        <v>228518117.89439279</v>
      </c>
      <c r="D21" s="180"/>
      <c r="E21" s="348">
        <f>E14+E7</f>
        <v>11014676.382522028</v>
      </c>
      <c r="F21" s="349">
        <v>0</v>
      </c>
      <c r="G21" s="349">
        <v>0</v>
      </c>
      <c r="H21" s="349">
        <v>0</v>
      </c>
      <c r="I21" s="349">
        <v>0</v>
      </c>
      <c r="J21" s="349">
        <v>0</v>
      </c>
      <c r="K21" s="349">
        <v>0</v>
      </c>
      <c r="L21" s="349">
        <v>0</v>
      </c>
      <c r="M21" s="349">
        <v>0</v>
      </c>
      <c r="N21" s="181">
        <f>N14+N7</f>
        <v>2398925.6927744737</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08" t="s">
        <v>367</v>
      </c>
      <c r="B1" s="609"/>
      <c r="C1" s="610"/>
    </row>
    <row r="2" spans="1:3" ht="26.25" customHeight="1">
      <c r="A2" s="237"/>
      <c r="B2" s="628" t="s">
        <v>368</v>
      </c>
      <c r="C2" s="628"/>
    </row>
    <row r="3" spans="1:3" s="242" customFormat="1" ht="11.25" customHeight="1">
      <c r="A3" s="241"/>
      <c r="B3" s="628" t="s">
        <v>673</v>
      </c>
      <c r="C3" s="628"/>
    </row>
    <row r="4" spans="1:3" ht="12" customHeight="1" thickBot="1">
      <c r="A4" s="613" t="s">
        <v>677</v>
      </c>
      <c r="B4" s="614"/>
      <c r="C4" s="615"/>
    </row>
    <row r="5" spans="1:3" ht="12" thickTop="1">
      <c r="A5" s="238"/>
      <c r="B5" s="616" t="s">
        <v>369</v>
      </c>
      <c r="C5" s="617"/>
    </row>
    <row r="6" spans="1:3">
      <c r="A6" s="237"/>
      <c r="B6" s="577" t="s">
        <v>674</v>
      </c>
      <c r="C6" s="578"/>
    </row>
    <row r="7" spans="1:3">
      <c r="A7" s="237"/>
      <c r="B7" s="577" t="s">
        <v>370</v>
      </c>
      <c r="C7" s="578"/>
    </row>
    <row r="8" spans="1:3">
      <c r="A8" s="237"/>
      <c r="B8" s="577" t="s">
        <v>675</v>
      </c>
      <c r="C8" s="578"/>
    </row>
    <row r="9" spans="1:3">
      <c r="A9" s="237"/>
      <c r="B9" s="629" t="s">
        <v>676</v>
      </c>
      <c r="C9" s="630"/>
    </row>
    <row r="10" spans="1:3">
      <c r="A10" s="237"/>
      <c r="B10" s="620" t="s">
        <v>371</v>
      </c>
      <c r="C10" s="621" t="s">
        <v>371</v>
      </c>
    </row>
    <row r="11" spans="1:3">
      <c r="A11" s="237"/>
      <c r="B11" s="620" t="s">
        <v>372</v>
      </c>
      <c r="C11" s="621" t="s">
        <v>372</v>
      </c>
    </row>
    <row r="12" spans="1:3">
      <c r="A12" s="237"/>
      <c r="B12" s="620" t="s">
        <v>373</v>
      </c>
      <c r="C12" s="621" t="s">
        <v>373</v>
      </c>
    </row>
    <row r="13" spans="1:3">
      <c r="A13" s="237"/>
      <c r="B13" s="620" t="s">
        <v>374</v>
      </c>
      <c r="C13" s="621" t="s">
        <v>374</v>
      </c>
    </row>
    <row r="14" spans="1:3">
      <c r="A14" s="237"/>
      <c r="B14" s="620" t="s">
        <v>375</v>
      </c>
      <c r="C14" s="621" t="s">
        <v>375</v>
      </c>
    </row>
    <row r="15" spans="1:3" ht="21.75" customHeight="1">
      <c r="A15" s="237"/>
      <c r="B15" s="620" t="s">
        <v>376</v>
      </c>
      <c r="C15" s="621" t="s">
        <v>376</v>
      </c>
    </row>
    <row r="16" spans="1:3">
      <c r="A16" s="237"/>
      <c r="B16" s="620" t="s">
        <v>377</v>
      </c>
      <c r="C16" s="621" t="s">
        <v>378</v>
      </c>
    </row>
    <row r="17" spans="1:3">
      <c r="A17" s="237"/>
      <c r="B17" s="620" t="s">
        <v>379</v>
      </c>
      <c r="C17" s="621" t="s">
        <v>380</v>
      </c>
    </row>
    <row r="18" spans="1:3">
      <c r="A18" s="237"/>
      <c r="B18" s="620" t="s">
        <v>381</v>
      </c>
      <c r="C18" s="621" t="s">
        <v>382</v>
      </c>
    </row>
    <row r="19" spans="1:3">
      <c r="A19" s="237"/>
      <c r="B19" s="620" t="s">
        <v>383</v>
      </c>
      <c r="C19" s="621" t="s">
        <v>383</v>
      </c>
    </row>
    <row r="20" spans="1:3">
      <c r="A20" s="237"/>
      <c r="B20" s="620" t="s">
        <v>384</v>
      </c>
      <c r="C20" s="621" t="s">
        <v>384</v>
      </c>
    </row>
    <row r="21" spans="1:3">
      <c r="A21" s="237"/>
      <c r="B21" s="620" t="s">
        <v>385</v>
      </c>
      <c r="C21" s="621" t="s">
        <v>385</v>
      </c>
    </row>
    <row r="22" spans="1:3" ht="23.25" customHeight="1">
      <c r="A22" s="237"/>
      <c r="B22" s="620" t="s">
        <v>386</v>
      </c>
      <c r="C22" s="621" t="s">
        <v>387</v>
      </c>
    </row>
    <row r="23" spans="1:3">
      <c r="A23" s="237"/>
      <c r="B23" s="620" t="s">
        <v>388</v>
      </c>
      <c r="C23" s="621" t="s">
        <v>388</v>
      </c>
    </row>
    <row r="24" spans="1:3">
      <c r="A24" s="237"/>
      <c r="B24" s="620" t="s">
        <v>389</v>
      </c>
      <c r="C24" s="621" t="s">
        <v>390</v>
      </c>
    </row>
    <row r="25" spans="1:3" ht="12" thickBot="1">
      <c r="A25" s="239"/>
      <c r="B25" s="626" t="s">
        <v>391</v>
      </c>
      <c r="C25" s="627"/>
    </row>
    <row r="26" spans="1:3" ht="12.75" thickTop="1" thickBot="1">
      <c r="A26" s="613" t="s">
        <v>687</v>
      </c>
      <c r="B26" s="614"/>
      <c r="C26" s="615"/>
    </row>
    <row r="27" spans="1:3" ht="12.75" thickTop="1" thickBot="1">
      <c r="A27" s="240"/>
      <c r="B27" s="631" t="s">
        <v>392</v>
      </c>
      <c r="C27" s="632"/>
    </row>
    <row r="28" spans="1:3" ht="12.75" thickTop="1" thickBot="1">
      <c r="A28" s="613" t="s">
        <v>678</v>
      </c>
      <c r="B28" s="614"/>
      <c r="C28" s="615"/>
    </row>
    <row r="29" spans="1:3" ht="12" thickTop="1">
      <c r="A29" s="238"/>
      <c r="B29" s="624" t="s">
        <v>393</v>
      </c>
      <c r="C29" s="625" t="s">
        <v>394</v>
      </c>
    </row>
    <row r="30" spans="1:3">
      <c r="A30" s="237"/>
      <c r="B30" s="575" t="s">
        <v>395</v>
      </c>
      <c r="C30" s="576" t="s">
        <v>396</v>
      </c>
    </row>
    <row r="31" spans="1:3">
      <c r="A31" s="237"/>
      <c r="B31" s="575" t="s">
        <v>397</v>
      </c>
      <c r="C31" s="576" t="s">
        <v>398</v>
      </c>
    </row>
    <row r="32" spans="1:3">
      <c r="A32" s="237"/>
      <c r="B32" s="575" t="s">
        <v>399</v>
      </c>
      <c r="C32" s="576" t="s">
        <v>400</v>
      </c>
    </row>
    <row r="33" spans="1:3">
      <c r="A33" s="237"/>
      <c r="B33" s="575" t="s">
        <v>401</v>
      </c>
      <c r="C33" s="576" t="s">
        <v>402</v>
      </c>
    </row>
    <row r="34" spans="1:3">
      <c r="A34" s="237"/>
      <c r="B34" s="575" t="s">
        <v>403</v>
      </c>
      <c r="C34" s="576" t="s">
        <v>404</v>
      </c>
    </row>
    <row r="35" spans="1:3" ht="23.25" customHeight="1">
      <c r="A35" s="237"/>
      <c r="B35" s="575" t="s">
        <v>405</v>
      </c>
      <c r="C35" s="576" t="s">
        <v>406</v>
      </c>
    </row>
    <row r="36" spans="1:3" ht="24" customHeight="1">
      <c r="A36" s="237"/>
      <c r="B36" s="575" t="s">
        <v>407</v>
      </c>
      <c r="C36" s="576" t="s">
        <v>408</v>
      </c>
    </row>
    <row r="37" spans="1:3" ht="24.75" customHeight="1">
      <c r="A37" s="237"/>
      <c r="B37" s="575" t="s">
        <v>409</v>
      </c>
      <c r="C37" s="576" t="s">
        <v>410</v>
      </c>
    </row>
    <row r="38" spans="1:3" ht="23.25" customHeight="1">
      <c r="A38" s="237"/>
      <c r="B38" s="575" t="s">
        <v>679</v>
      </c>
      <c r="C38" s="576" t="s">
        <v>411</v>
      </c>
    </row>
    <row r="39" spans="1:3" ht="39.75" customHeight="1">
      <c r="A39" s="237"/>
      <c r="B39" s="620" t="s">
        <v>699</v>
      </c>
      <c r="C39" s="621" t="s">
        <v>412</v>
      </c>
    </row>
    <row r="40" spans="1:3" ht="12" customHeight="1">
      <c r="A40" s="237"/>
      <c r="B40" s="575" t="s">
        <v>413</v>
      </c>
      <c r="C40" s="576" t="s">
        <v>414</v>
      </c>
    </row>
    <row r="41" spans="1:3" ht="27" customHeight="1" thickBot="1">
      <c r="A41" s="239"/>
      <c r="B41" s="622" t="s">
        <v>415</v>
      </c>
      <c r="C41" s="623" t="s">
        <v>416</v>
      </c>
    </row>
    <row r="42" spans="1:3" ht="12.75" thickTop="1" thickBot="1">
      <c r="A42" s="613" t="s">
        <v>680</v>
      </c>
      <c r="B42" s="614"/>
      <c r="C42" s="615"/>
    </row>
    <row r="43" spans="1:3" ht="12" thickTop="1">
      <c r="A43" s="238"/>
      <c r="B43" s="616" t="s">
        <v>771</v>
      </c>
      <c r="C43" s="617" t="s">
        <v>417</v>
      </c>
    </row>
    <row r="44" spans="1:3">
      <c r="A44" s="237"/>
      <c r="B44" s="577" t="s">
        <v>770</v>
      </c>
      <c r="C44" s="578"/>
    </row>
    <row r="45" spans="1:3" ht="23.25" customHeight="1" thickBot="1">
      <c r="A45" s="239"/>
      <c r="B45" s="603" t="s">
        <v>418</v>
      </c>
      <c r="C45" s="604" t="s">
        <v>419</v>
      </c>
    </row>
    <row r="46" spans="1:3" ht="11.25" customHeight="1" thickTop="1" thickBot="1">
      <c r="A46" s="613" t="s">
        <v>681</v>
      </c>
      <c r="B46" s="614"/>
      <c r="C46" s="615"/>
    </row>
    <row r="47" spans="1:3" ht="26.25" customHeight="1" thickTop="1">
      <c r="A47" s="237"/>
      <c r="B47" s="577" t="s">
        <v>682</v>
      </c>
      <c r="C47" s="578"/>
    </row>
    <row r="48" spans="1:3" ht="12" thickBot="1">
      <c r="A48" s="613" t="s">
        <v>683</v>
      </c>
      <c r="B48" s="614"/>
      <c r="C48" s="615"/>
    </row>
    <row r="49" spans="1:3" ht="12" thickTop="1">
      <c r="A49" s="238"/>
      <c r="B49" s="616" t="s">
        <v>420</v>
      </c>
      <c r="C49" s="617" t="s">
        <v>420</v>
      </c>
    </row>
    <row r="50" spans="1:3" ht="11.25" customHeight="1">
      <c r="A50" s="237"/>
      <c r="B50" s="577" t="s">
        <v>421</v>
      </c>
      <c r="C50" s="578" t="s">
        <v>421</v>
      </c>
    </row>
    <row r="51" spans="1:3">
      <c r="A51" s="237"/>
      <c r="B51" s="577" t="s">
        <v>422</v>
      </c>
      <c r="C51" s="578" t="s">
        <v>422</v>
      </c>
    </row>
    <row r="52" spans="1:3" ht="11.25" customHeight="1">
      <c r="A52" s="237"/>
      <c r="B52" s="577" t="s">
        <v>796</v>
      </c>
      <c r="C52" s="578" t="s">
        <v>423</v>
      </c>
    </row>
    <row r="53" spans="1:3" ht="33.6" customHeight="1">
      <c r="A53" s="237"/>
      <c r="B53" s="577" t="s">
        <v>424</v>
      </c>
      <c r="C53" s="578" t="s">
        <v>424</v>
      </c>
    </row>
    <row r="54" spans="1:3" ht="11.25" customHeight="1">
      <c r="A54" s="237"/>
      <c r="B54" s="577" t="s">
        <v>791</v>
      </c>
      <c r="C54" s="578" t="s">
        <v>425</v>
      </c>
    </row>
    <row r="55" spans="1:3" ht="11.25" customHeight="1" thickBot="1">
      <c r="A55" s="613" t="s">
        <v>684</v>
      </c>
      <c r="B55" s="614"/>
      <c r="C55" s="615"/>
    </row>
    <row r="56" spans="1:3" ht="12" thickTop="1">
      <c r="A56" s="238"/>
      <c r="B56" s="616" t="s">
        <v>420</v>
      </c>
      <c r="C56" s="617" t="s">
        <v>420</v>
      </c>
    </row>
    <row r="57" spans="1:3">
      <c r="A57" s="237"/>
      <c r="B57" s="577" t="s">
        <v>426</v>
      </c>
      <c r="C57" s="578" t="s">
        <v>426</v>
      </c>
    </row>
    <row r="58" spans="1:3">
      <c r="A58" s="237"/>
      <c r="B58" s="577" t="s">
        <v>695</v>
      </c>
      <c r="C58" s="578" t="s">
        <v>427</v>
      </c>
    </row>
    <row r="59" spans="1:3">
      <c r="A59" s="237"/>
      <c r="B59" s="577" t="s">
        <v>428</v>
      </c>
      <c r="C59" s="578" t="s">
        <v>428</v>
      </c>
    </row>
    <row r="60" spans="1:3">
      <c r="A60" s="237"/>
      <c r="B60" s="577" t="s">
        <v>429</v>
      </c>
      <c r="C60" s="578" t="s">
        <v>429</v>
      </c>
    </row>
    <row r="61" spans="1:3">
      <c r="A61" s="237"/>
      <c r="B61" s="577" t="s">
        <v>430</v>
      </c>
      <c r="C61" s="578" t="s">
        <v>430</v>
      </c>
    </row>
    <row r="62" spans="1:3">
      <c r="A62" s="237"/>
      <c r="B62" s="577" t="s">
        <v>696</v>
      </c>
      <c r="C62" s="578" t="s">
        <v>431</v>
      </c>
    </row>
    <row r="63" spans="1:3">
      <c r="A63" s="237"/>
      <c r="B63" s="577" t="s">
        <v>432</v>
      </c>
      <c r="C63" s="578" t="s">
        <v>432</v>
      </c>
    </row>
    <row r="64" spans="1:3" ht="12" thickBot="1">
      <c r="A64" s="239"/>
      <c r="B64" s="603" t="s">
        <v>433</v>
      </c>
      <c r="C64" s="604" t="s">
        <v>433</v>
      </c>
    </row>
    <row r="65" spans="1:3" ht="11.25" customHeight="1" thickTop="1">
      <c r="A65" s="579" t="s">
        <v>685</v>
      </c>
      <c r="B65" s="580"/>
      <c r="C65" s="581"/>
    </row>
    <row r="66" spans="1:3" ht="12" thickBot="1">
      <c r="A66" s="239"/>
      <c r="B66" s="603" t="s">
        <v>434</v>
      </c>
      <c r="C66" s="604" t="s">
        <v>434</v>
      </c>
    </row>
    <row r="67" spans="1:3" ht="11.25" customHeight="1" thickTop="1" thickBot="1">
      <c r="A67" s="613" t="s">
        <v>686</v>
      </c>
      <c r="B67" s="614"/>
      <c r="C67" s="615"/>
    </row>
    <row r="68" spans="1:3" ht="12" thickTop="1">
      <c r="A68" s="238"/>
      <c r="B68" s="616" t="s">
        <v>435</v>
      </c>
      <c r="C68" s="617" t="s">
        <v>435</v>
      </c>
    </row>
    <row r="69" spans="1:3">
      <c r="A69" s="237"/>
      <c r="B69" s="577" t="s">
        <v>436</v>
      </c>
      <c r="C69" s="578" t="s">
        <v>436</v>
      </c>
    </row>
    <row r="70" spans="1:3">
      <c r="A70" s="237"/>
      <c r="B70" s="577" t="s">
        <v>437</v>
      </c>
      <c r="C70" s="578" t="s">
        <v>437</v>
      </c>
    </row>
    <row r="71" spans="1:3" ht="38.25" customHeight="1">
      <c r="A71" s="237"/>
      <c r="B71" s="601" t="s">
        <v>698</v>
      </c>
      <c r="C71" s="602" t="s">
        <v>438</v>
      </c>
    </row>
    <row r="72" spans="1:3" ht="33.75" customHeight="1">
      <c r="A72" s="237"/>
      <c r="B72" s="601" t="s">
        <v>700</v>
      </c>
      <c r="C72" s="602" t="s">
        <v>439</v>
      </c>
    </row>
    <row r="73" spans="1:3" ht="15.75" customHeight="1">
      <c r="A73" s="237"/>
      <c r="B73" s="601" t="s">
        <v>697</v>
      </c>
      <c r="C73" s="602" t="s">
        <v>440</v>
      </c>
    </row>
    <row r="74" spans="1:3">
      <c r="A74" s="237"/>
      <c r="B74" s="577" t="s">
        <v>441</v>
      </c>
      <c r="C74" s="578" t="s">
        <v>441</v>
      </c>
    </row>
    <row r="75" spans="1:3" ht="12" thickBot="1">
      <c r="A75" s="239"/>
      <c r="B75" s="603" t="s">
        <v>442</v>
      </c>
      <c r="C75" s="604" t="s">
        <v>442</v>
      </c>
    </row>
    <row r="76" spans="1:3" ht="12" thickTop="1">
      <c r="A76" s="579" t="s">
        <v>774</v>
      </c>
      <c r="B76" s="580"/>
      <c r="C76" s="581"/>
    </row>
    <row r="77" spans="1:3">
      <c r="A77" s="237"/>
      <c r="B77" s="577" t="s">
        <v>434</v>
      </c>
      <c r="C77" s="578"/>
    </row>
    <row r="78" spans="1:3">
      <c r="A78" s="237"/>
      <c r="B78" s="577" t="s">
        <v>772</v>
      </c>
      <c r="C78" s="578"/>
    </row>
    <row r="79" spans="1:3">
      <c r="A79" s="237"/>
      <c r="B79" s="577" t="s">
        <v>773</v>
      </c>
      <c r="C79" s="578"/>
    </row>
    <row r="80" spans="1:3">
      <c r="A80" s="579" t="s">
        <v>775</v>
      </c>
      <c r="B80" s="580"/>
      <c r="C80" s="581"/>
    </row>
    <row r="81" spans="1:3">
      <c r="A81" s="237"/>
      <c r="B81" s="577" t="s">
        <v>434</v>
      </c>
      <c r="C81" s="578"/>
    </row>
    <row r="82" spans="1:3">
      <c r="A82" s="237"/>
      <c r="B82" s="577" t="s">
        <v>776</v>
      </c>
      <c r="C82" s="578"/>
    </row>
    <row r="83" spans="1:3" ht="76.5" customHeight="1">
      <c r="A83" s="237"/>
      <c r="B83" s="577" t="s">
        <v>790</v>
      </c>
      <c r="C83" s="578"/>
    </row>
    <row r="84" spans="1:3" ht="53.25" customHeight="1">
      <c r="A84" s="237"/>
      <c r="B84" s="577" t="s">
        <v>789</v>
      </c>
      <c r="C84" s="578"/>
    </row>
    <row r="85" spans="1:3">
      <c r="A85" s="237"/>
      <c r="B85" s="577" t="s">
        <v>777</v>
      </c>
      <c r="C85" s="578"/>
    </row>
    <row r="86" spans="1:3">
      <c r="A86" s="237"/>
      <c r="B86" s="577" t="s">
        <v>778</v>
      </c>
      <c r="C86" s="578"/>
    </row>
    <row r="87" spans="1:3">
      <c r="A87" s="237"/>
      <c r="B87" s="577" t="s">
        <v>779</v>
      </c>
      <c r="C87" s="578"/>
    </row>
    <row r="88" spans="1:3">
      <c r="A88" s="579" t="s">
        <v>780</v>
      </c>
      <c r="B88" s="580"/>
      <c r="C88" s="581"/>
    </row>
    <row r="89" spans="1:3">
      <c r="A89" s="237"/>
      <c r="B89" s="577" t="s">
        <v>434</v>
      </c>
      <c r="C89" s="578"/>
    </row>
    <row r="90" spans="1:3">
      <c r="A90" s="237"/>
      <c r="B90" s="577" t="s">
        <v>782</v>
      </c>
      <c r="C90" s="578"/>
    </row>
    <row r="91" spans="1:3" ht="12" customHeight="1">
      <c r="A91" s="237"/>
      <c r="B91" s="577" t="s">
        <v>783</v>
      </c>
      <c r="C91" s="578"/>
    </row>
    <row r="92" spans="1:3">
      <c r="A92" s="237"/>
      <c r="B92" s="577" t="s">
        <v>784</v>
      </c>
      <c r="C92" s="578"/>
    </row>
    <row r="93" spans="1:3" ht="24.75" customHeight="1">
      <c r="A93" s="237"/>
      <c r="B93" s="573" t="s">
        <v>824</v>
      </c>
      <c r="C93" s="574"/>
    </row>
    <row r="94" spans="1:3" ht="24" customHeight="1">
      <c r="A94" s="237"/>
      <c r="B94" s="573" t="s">
        <v>825</v>
      </c>
      <c r="C94" s="574"/>
    </row>
    <row r="95" spans="1:3" ht="13.5" customHeight="1">
      <c r="A95" s="237"/>
      <c r="B95" s="575" t="s">
        <v>785</v>
      </c>
      <c r="C95" s="576"/>
    </row>
    <row r="96" spans="1:3" ht="11.25" customHeight="1" thickBot="1">
      <c r="A96" s="585" t="s">
        <v>820</v>
      </c>
      <c r="B96" s="586"/>
      <c r="C96" s="587"/>
    </row>
    <row r="97" spans="1:3" ht="12.75" thickTop="1" thickBot="1">
      <c r="A97" s="599" t="s">
        <v>535</v>
      </c>
      <c r="B97" s="599"/>
      <c r="C97" s="599"/>
    </row>
    <row r="98" spans="1:3">
      <c r="A98" s="401">
        <v>2</v>
      </c>
      <c r="B98" s="398" t="s">
        <v>800</v>
      </c>
      <c r="C98" s="398" t="s">
        <v>821</v>
      </c>
    </row>
    <row r="99" spans="1:3">
      <c r="A99" s="249">
        <v>3</v>
      </c>
      <c r="B99" s="399" t="s">
        <v>801</v>
      </c>
      <c r="C99" s="400" t="s">
        <v>822</v>
      </c>
    </row>
    <row r="100" spans="1:3">
      <c r="A100" s="249">
        <v>4</v>
      </c>
      <c r="B100" s="399" t="s">
        <v>802</v>
      </c>
      <c r="C100" s="400" t="s">
        <v>826</v>
      </c>
    </row>
    <row r="101" spans="1:3" ht="11.25" customHeight="1">
      <c r="A101" s="249">
        <v>5</v>
      </c>
      <c r="B101" s="399" t="s">
        <v>803</v>
      </c>
      <c r="C101" s="400" t="s">
        <v>823</v>
      </c>
    </row>
    <row r="102" spans="1:3" ht="12" customHeight="1">
      <c r="A102" s="249">
        <v>6</v>
      </c>
      <c r="B102" s="399" t="s">
        <v>818</v>
      </c>
      <c r="C102" s="400" t="s">
        <v>804</v>
      </c>
    </row>
    <row r="103" spans="1:3" ht="12" customHeight="1">
      <c r="A103" s="249">
        <v>7</v>
      </c>
      <c r="B103" s="399" t="s">
        <v>805</v>
      </c>
      <c r="C103" s="400" t="s">
        <v>819</v>
      </c>
    </row>
    <row r="104" spans="1:3">
      <c r="A104" s="249">
        <v>8</v>
      </c>
      <c r="B104" s="399" t="s">
        <v>810</v>
      </c>
      <c r="C104" s="400" t="s">
        <v>830</v>
      </c>
    </row>
    <row r="105" spans="1:3" ht="11.25" customHeight="1">
      <c r="A105" s="579" t="s">
        <v>786</v>
      </c>
      <c r="B105" s="580"/>
      <c r="C105" s="581"/>
    </row>
    <row r="106" spans="1:3" ht="27.6" customHeight="1">
      <c r="A106" s="237"/>
      <c r="B106" s="618" t="s">
        <v>434</v>
      </c>
      <c r="C106" s="619"/>
    </row>
    <row r="107" spans="1:3" ht="12" thickBot="1">
      <c r="A107" s="605" t="s">
        <v>688</v>
      </c>
      <c r="B107" s="606"/>
      <c r="C107" s="607"/>
    </row>
    <row r="108" spans="1:3" ht="24" customHeight="1" thickTop="1" thickBot="1">
      <c r="A108" s="608" t="s">
        <v>367</v>
      </c>
      <c r="B108" s="609"/>
      <c r="C108" s="610"/>
    </row>
    <row r="109" spans="1:3">
      <c r="A109" s="241" t="s">
        <v>443</v>
      </c>
      <c r="B109" s="611" t="s">
        <v>444</v>
      </c>
      <c r="C109" s="612"/>
    </row>
    <row r="110" spans="1:3">
      <c r="A110" s="243" t="s">
        <v>445</v>
      </c>
      <c r="B110" s="588" t="s">
        <v>446</v>
      </c>
      <c r="C110" s="589"/>
    </row>
    <row r="111" spans="1:3">
      <c r="A111" s="241" t="s">
        <v>447</v>
      </c>
      <c r="B111" s="590" t="s">
        <v>448</v>
      </c>
      <c r="C111" s="590"/>
    </row>
    <row r="112" spans="1:3">
      <c r="A112" s="243" t="s">
        <v>449</v>
      </c>
      <c r="B112" s="588" t="s">
        <v>450</v>
      </c>
      <c r="C112" s="589"/>
    </row>
    <row r="113" spans="1:3" ht="12" thickBot="1">
      <c r="A113" s="264" t="s">
        <v>451</v>
      </c>
      <c r="B113" s="591" t="s">
        <v>452</v>
      </c>
      <c r="C113" s="591"/>
    </row>
    <row r="114" spans="1:3" ht="12" thickBot="1">
      <c r="A114" s="592" t="s">
        <v>688</v>
      </c>
      <c r="B114" s="593"/>
      <c r="C114" s="594"/>
    </row>
    <row r="115" spans="1:3" ht="12.75" thickTop="1" thickBot="1">
      <c r="A115" s="595" t="s">
        <v>453</v>
      </c>
      <c r="B115" s="595"/>
      <c r="C115" s="595"/>
    </row>
    <row r="116" spans="1:3">
      <c r="A116" s="241">
        <v>1</v>
      </c>
      <c r="B116" s="244" t="s">
        <v>95</v>
      </c>
      <c r="C116" s="245" t="s">
        <v>454</v>
      </c>
    </row>
    <row r="117" spans="1:3">
      <c r="A117" s="241">
        <v>2</v>
      </c>
      <c r="B117" s="244" t="s">
        <v>96</v>
      </c>
      <c r="C117" s="245" t="s">
        <v>96</v>
      </c>
    </row>
    <row r="118" spans="1:3">
      <c r="A118" s="241">
        <v>3</v>
      </c>
      <c r="B118" s="244" t="s">
        <v>97</v>
      </c>
      <c r="C118" s="246" t="s">
        <v>455</v>
      </c>
    </row>
    <row r="119" spans="1:3" ht="33.75">
      <c r="A119" s="241">
        <v>4</v>
      </c>
      <c r="B119" s="244" t="s">
        <v>98</v>
      </c>
      <c r="C119" s="246" t="s">
        <v>664</v>
      </c>
    </row>
    <row r="120" spans="1:3">
      <c r="A120" s="241">
        <v>5</v>
      </c>
      <c r="B120" s="244" t="s">
        <v>99</v>
      </c>
      <c r="C120" s="246" t="s">
        <v>456</v>
      </c>
    </row>
    <row r="121" spans="1:3">
      <c r="A121" s="241">
        <v>5.0999999999999996</v>
      </c>
      <c r="B121" s="244" t="s">
        <v>457</v>
      </c>
      <c r="C121" s="245" t="s">
        <v>458</v>
      </c>
    </row>
    <row r="122" spans="1:3">
      <c r="A122" s="241">
        <v>5.2</v>
      </c>
      <c r="B122" s="244" t="s">
        <v>459</v>
      </c>
      <c r="C122" s="245" t="s">
        <v>460</v>
      </c>
    </row>
    <row r="123" spans="1:3">
      <c r="A123" s="241">
        <v>6</v>
      </c>
      <c r="B123" s="244" t="s">
        <v>100</v>
      </c>
      <c r="C123" s="246" t="s">
        <v>461</v>
      </c>
    </row>
    <row r="124" spans="1:3">
      <c r="A124" s="241">
        <v>7</v>
      </c>
      <c r="B124" s="244" t="s">
        <v>101</v>
      </c>
      <c r="C124" s="246" t="s">
        <v>462</v>
      </c>
    </row>
    <row r="125" spans="1:3" ht="22.5">
      <c r="A125" s="241">
        <v>8</v>
      </c>
      <c r="B125" s="244" t="s">
        <v>102</v>
      </c>
      <c r="C125" s="246" t="s">
        <v>463</v>
      </c>
    </row>
    <row r="126" spans="1:3">
      <c r="A126" s="241">
        <v>9</v>
      </c>
      <c r="B126" s="244" t="s">
        <v>103</v>
      </c>
      <c r="C126" s="246" t="s">
        <v>464</v>
      </c>
    </row>
    <row r="127" spans="1:3" ht="22.5">
      <c r="A127" s="241">
        <v>10</v>
      </c>
      <c r="B127" s="244" t="s">
        <v>465</v>
      </c>
      <c r="C127" s="246" t="s">
        <v>466</v>
      </c>
    </row>
    <row r="128" spans="1:3" ht="22.5">
      <c r="A128" s="241">
        <v>11</v>
      </c>
      <c r="B128" s="244" t="s">
        <v>104</v>
      </c>
      <c r="C128" s="246" t="s">
        <v>467</v>
      </c>
    </row>
    <row r="129" spans="1:3">
      <c r="A129" s="241">
        <v>12</v>
      </c>
      <c r="B129" s="244" t="s">
        <v>105</v>
      </c>
      <c r="C129" s="246" t="s">
        <v>468</v>
      </c>
    </row>
    <row r="130" spans="1:3">
      <c r="A130" s="241">
        <v>13</v>
      </c>
      <c r="B130" s="244" t="s">
        <v>469</v>
      </c>
      <c r="C130" s="246" t="s">
        <v>470</v>
      </c>
    </row>
    <row r="131" spans="1:3">
      <c r="A131" s="241">
        <v>14</v>
      </c>
      <c r="B131" s="244" t="s">
        <v>106</v>
      </c>
      <c r="C131" s="246" t="s">
        <v>471</v>
      </c>
    </row>
    <row r="132" spans="1:3">
      <c r="A132" s="241">
        <v>15</v>
      </c>
      <c r="B132" s="244" t="s">
        <v>107</v>
      </c>
      <c r="C132" s="246" t="s">
        <v>472</v>
      </c>
    </row>
    <row r="133" spans="1:3">
      <c r="A133" s="241">
        <v>16</v>
      </c>
      <c r="B133" s="244" t="s">
        <v>108</v>
      </c>
      <c r="C133" s="246" t="s">
        <v>473</v>
      </c>
    </row>
    <row r="134" spans="1:3">
      <c r="A134" s="241">
        <v>17</v>
      </c>
      <c r="B134" s="244" t="s">
        <v>109</v>
      </c>
      <c r="C134" s="246" t="s">
        <v>474</v>
      </c>
    </row>
    <row r="135" spans="1:3">
      <c r="A135" s="241">
        <v>18</v>
      </c>
      <c r="B135" s="244" t="s">
        <v>110</v>
      </c>
      <c r="C135" s="246" t="s">
        <v>665</v>
      </c>
    </row>
    <row r="136" spans="1:3" ht="22.5">
      <c r="A136" s="241">
        <v>19</v>
      </c>
      <c r="B136" s="244" t="s">
        <v>666</v>
      </c>
      <c r="C136" s="246" t="s">
        <v>667</v>
      </c>
    </row>
    <row r="137" spans="1:3" ht="22.5">
      <c r="A137" s="241">
        <v>20</v>
      </c>
      <c r="B137" s="244" t="s">
        <v>111</v>
      </c>
      <c r="C137" s="246" t="s">
        <v>668</v>
      </c>
    </row>
    <row r="138" spans="1:3">
      <c r="A138" s="241">
        <v>21</v>
      </c>
      <c r="B138" s="244" t="s">
        <v>112</v>
      </c>
      <c r="C138" s="246" t="s">
        <v>475</v>
      </c>
    </row>
    <row r="139" spans="1:3">
      <c r="A139" s="241">
        <v>22</v>
      </c>
      <c r="B139" s="244" t="s">
        <v>113</v>
      </c>
      <c r="C139" s="246" t="s">
        <v>669</v>
      </c>
    </row>
    <row r="140" spans="1:3">
      <c r="A140" s="241">
        <v>23</v>
      </c>
      <c r="B140" s="244" t="s">
        <v>114</v>
      </c>
      <c r="C140" s="246" t="s">
        <v>476</v>
      </c>
    </row>
    <row r="141" spans="1:3">
      <c r="A141" s="241">
        <v>24</v>
      </c>
      <c r="B141" s="244" t="s">
        <v>115</v>
      </c>
      <c r="C141" s="246" t="s">
        <v>477</v>
      </c>
    </row>
    <row r="142" spans="1:3" ht="22.5">
      <c r="A142" s="241">
        <v>25</v>
      </c>
      <c r="B142" s="244" t="s">
        <v>116</v>
      </c>
      <c r="C142" s="246" t="s">
        <v>478</v>
      </c>
    </row>
    <row r="143" spans="1:3" ht="33.75">
      <c r="A143" s="241">
        <v>26</v>
      </c>
      <c r="B143" s="244" t="s">
        <v>117</v>
      </c>
      <c r="C143" s="246" t="s">
        <v>479</v>
      </c>
    </row>
    <row r="144" spans="1:3">
      <c r="A144" s="241">
        <v>27</v>
      </c>
      <c r="B144" s="244" t="s">
        <v>480</v>
      </c>
      <c r="C144" s="246" t="s">
        <v>481</v>
      </c>
    </row>
    <row r="145" spans="1:3" ht="22.5">
      <c r="A145" s="241">
        <v>28</v>
      </c>
      <c r="B145" s="244" t="s">
        <v>124</v>
      </c>
      <c r="C145" s="246" t="s">
        <v>482</v>
      </c>
    </row>
    <row r="146" spans="1:3">
      <c r="A146" s="241">
        <v>29</v>
      </c>
      <c r="B146" s="244" t="s">
        <v>118</v>
      </c>
      <c r="C146" s="265" t="s">
        <v>483</v>
      </c>
    </row>
    <row r="147" spans="1:3">
      <c r="A147" s="241">
        <v>30</v>
      </c>
      <c r="B147" s="244" t="s">
        <v>119</v>
      </c>
      <c r="C147" s="265" t="s">
        <v>484</v>
      </c>
    </row>
    <row r="148" spans="1:3" ht="32.25" customHeight="1">
      <c r="A148" s="241">
        <v>31</v>
      </c>
      <c r="B148" s="244" t="s">
        <v>485</v>
      </c>
      <c r="C148" s="265" t="s">
        <v>486</v>
      </c>
    </row>
    <row r="149" spans="1:3">
      <c r="A149" s="241">
        <v>31.1</v>
      </c>
      <c r="B149" s="244" t="s">
        <v>487</v>
      </c>
      <c r="C149" s="247" t="s">
        <v>488</v>
      </c>
    </row>
    <row r="150" spans="1:3" ht="33.75">
      <c r="A150" s="241" t="s">
        <v>489</v>
      </c>
      <c r="B150" s="244" t="s">
        <v>701</v>
      </c>
      <c r="C150" s="274" t="s">
        <v>711</v>
      </c>
    </row>
    <row r="151" spans="1:3">
      <c r="A151" s="241">
        <v>31.2</v>
      </c>
      <c r="B151" s="244" t="s">
        <v>490</v>
      </c>
      <c r="C151" s="274" t="s">
        <v>491</v>
      </c>
    </row>
    <row r="152" spans="1:3">
      <c r="A152" s="241" t="s">
        <v>492</v>
      </c>
      <c r="B152" s="244" t="s">
        <v>701</v>
      </c>
      <c r="C152" s="274" t="s">
        <v>702</v>
      </c>
    </row>
    <row r="153" spans="1:3" ht="33.75">
      <c r="A153" s="241">
        <v>32</v>
      </c>
      <c r="B153" s="270" t="s">
        <v>493</v>
      </c>
      <c r="C153" s="274" t="s">
        <v>703</v>
      </c>
    </row>
    <row r="154" spans="1:3">
      <c r="A154" s="241">
        <v>33</v>
      </c>
      <c r="B154" s="244" t="s">
        <v>120</v>
      </c>
      <c r="C154" s="274" t="s">
        <v>494</v>
      </c>
    </row>
    <row r="155" spans="1:3">
      <c r="A155" s="241">
        <v>34</v>
      </c>
      <c r="B155" s="272" t="s">
        <v>121</v>
      </c>
      <c r="C155" s="274" t="s">
        <v>495</v>
      </c>
    </row>
    <row r="156" spans="1:3">
      <c r="A156" s="241">
        <v>35</v>
      </c>
      <c r="B156" s="272" t="s">
        <v>122</v>
      </c>
      <c r="C156" s="274" t="s">
        <v>496</v>
      </c>
    </row>
    <row r="157" spans="1:3">
      <c r="A157" s="257" t="s">
        <v>712</v>
      </c>
      <c r="B157" s="272" t="s">
        <v>129</v>
      </c>
      <c r="C157" s="274" t="s">
        <v>740</v>
      </c>
    </row>
    <row r="158" spans="1:3">
      <c r="A158" s="257">
        <v>36.1</v>
      </c>
      <c r="B158" s="272" t="s">
        <v>497</v>
      </c>
      <c r="C158" s="274" t="s">
        <v>498</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123</v>
      </c>
      <c r="C164" s="271" t="s">
        <v>745</v>
      </c>
    </row>
    <row r="165" spans="1:3">
      <c r="A165" s="257" t="s">
        <v>717</v>
      </c>
      <c r="B165" s="272" t="s">
        <v>701</v>
      </c>
      <c r="C165" s="271" t="s">
        <v>746</v>
      </c>
    </row>
    <row r="166" spans="1:3">
      <c r="A166" s="255">
        <v>37</v>
      </c>
      <c r="B166" s="272" t="s">
        <v>501</v>
      </c>
      <c r="C166" s="247" t="s">
        <v>502</v>
      </c>
    </row>
    <row r="167" spans="1:3">
      <c r="A167" s="255">
        <v>37.1</v>
      </c>
      <c r="B167" s="272" t="s">
        <v>503</v>
      </c>
      <c r="C167" s="247" t="s">
        <v>504</v>
      </c>
    </row>
    <row r="168" spans="1:3">
      <c r="A168" s="256" t="s">
        <v>499</v>
      </c>
      <c r="B168" s="272" t="s">
        <v>701</v>
      </c>
      <c r="C168" s="247" t="s">
        <v>705</v>
      </c>
    </row>
    <row r="169" spans="1:3">
      <c r="A169" s="255">
        <v>37.200000000000003</v>
      </c>
      <c r="B169" s="272" t="s">
        <v>506</v>
      </c>
      <c r="C169" s="247" t="s">
        <v>507</v>
      </c>
    </row>
    <row r="170" spans="1:3" ht="22.5">
      <c r="A170" s="256" t="s">
        <v>500</v>
      </c>
      <c r="B170" s="244" t="s">
        <v>701</v>
      </c>
      <c r="C170" s="247" t="s">
        <v>706</v>
      </c>
    </row>
    <row r="171" spans="1:3">
      <c r="A171" s="255">
        <v>38</v>
      </c>
      <c r="B171" s="244" t="s">
        <v>125</v>
      </c>
      <c r="C171" s="247" t="s">
        <v>509</v>
      </c>
    </row>
    <row r="172" spans="1:3">
      <c r="A172" s="257">
        <v>38.1</v>
      </c>
      <c r="B172" s="244" t="s">
        <v>126</v>
      </c>
      <c r="C172" s="265" t="s">
        <v>126</v>
      </c>
    </row>
    <row r="173" spans="1:3">
      <c r="A173" s="257" t="s">
        <v>505</v>
      </c>
      <c r="B173" s="248" t="s">
        <v>510</v>
      </c>
      <c r="C173" s="590" t="s">
        <v>511</v>
      </c>
    </row>
    <row r="174" spans="1:3">
      <c r="A174" s="257" t="s">
        <v>718</v>
      </c>
      <c r="B174" s="248" t="s">
        <v>512</v>
      </c>
      <c r="C174" s="590"/>
    </row>
    <row r="175" spans="1:3">
      <c r="A175" s="257" t="s">
        <v>719</v>
      </c>
      <c r="B175" s="248" t="s">
        <v>513</v>
      </c>
      <c r="C175" s="590"/>
    </row>
    <row r="176" spans="1:3">
      <c r="A176" s="257" t="s">
        <v>720</v>
      </c>
      <c r="B176" s="248" t="s">
        <v>514</v>
      </c>
      <c r="C176" s="590"/>
    </row>
    <row r="177" spans="1:3">
      <c r="A177" s="257" t="s">
        <v>721</v>
      </c>
      <c r="B177" s="248" t="s">
        <v>515</v>
      </c>
      <c r="C177" s="590"/>
    </row>
    <row r="178" spans="1:3">
      <c r="A178" s="257" t="s">
        <v>722</v>
      </c>
      <c r="B178" s="248" t="s">
        <v>516</v>
      </c>
      <c r="C178" s="590"/>
    </row>
    <row r="179" spans="1:3">
      <c r="A179" s="257">
        <v>38.200000000000003</v>
      </c>
      <c r="B179" s="244" t="s">
        <v>127</v>
      </c>
      <c r="C179" s="265" t="s">
        <v>127</v>
      </c>
    </row>
    <row r="180" spans="1:3">
      <c r="A180" s="257" t="s">
        <v>508</v>
      </c>
      <c r="B180" s="248" t="s">
        <v>517</v>
      </c>
      <c r="C180" s="590" t="s">
        <v>518</v>
      </c>
    </row>
    <row r="181" spans="1:3">
      <c r="A181" s="257" t="s">
        <v>723</v>
      </c>
      <c r="B181" s="248" t="s">
        <v>519</v>
      </c>
      <c r="C181" s="590"/>
    </row>
    <row r="182" spans="1:3">
      <c r="A182" s="257" t="s">
        <v>724</v>
      </c>
      <c r="B182" s="248" t="s">
        <v>520</v>
      </c>
      <c r="C182" s="590"/>
    </row>
    <row r="183" spans="1:3">
      <c r="A183" s="257" t="s">
        <v>725</v>
      </c>
      <c r="B183" s="248" t="s">
        <v>521</v>
      </c>
      <c r="C183" s="590"/>
    </row>
    <row r="184" spans="1:3">
      <c r="A184" s="257" t="s">
        <v>726</v>
      </c>
      <c r="B184" s="248" t="s">
        <v>522</v>
      </c>
      <c r="C184" s="590"/>
    </row>
    <row r="185" spans="1:3">
      <c r="A185" s="257" t="s">
        <v>727</v>
      </c>
      <c r="B185" s="248" t="s">
        <v>523</v>
      </c>
      <c r="C185" s="590"/>
    </row>
    <row r="186" spans="1:3">
      <c r="A186" s="257" t="s">
        <v>728</v>
      </c>
      <c r="B186" s="248" t="s">
        <v>524</v>
      </c>
      <c r="C186" s="590"/>
    </row>
    <row r="187" spans="1:3">
      <c r="A187" s="257">
        <v>38.299999999999997</v>
      </c>
      <c r="B187" s="244" t="s">
        <v>128</v>
      </c>
      <c r="C187" s="265" t="s">
        <v>525</v>
      </c>
    </row>
    <row r="188" spans="1:3">
      <c r="A188" s="257" t="s">
        <v>729</v>
      </c>
      <c r="B188" s="248" t="s">
        <v>526</v>
      </c>
      <c r="C188" s="590" t="s">
        <v>527</v>
      </c>
    </row>
    <row r="189" spans="1:3">
      <c r="A189" s="257" t="s">
        <v>730</v>
      </c>
      <c r="B189" s="248" t="s">
        <v>528</v>
      </c>
      <c r="C189" s="590"/>
    </row>
    <row r="190" spans="1:3">
      <c r="A190" s="257" t="s">
        <v>731</v>
      </c>
      <c r="B190" s="248" t="s">
        <v>529</v>
      </c>
      <c r="C190" s="590"/>
    </row>
    <row r="191" spans="1:3">
      <c r="A191" s="257" t="s">
        <v>732</v>
      </c>
      <c r="B191" s="248" t="s">
        <v>530</v>
      </c>
      <c r="C191" s="590"/>
    </row>
    <row r="192" spans="1:3">
      <c r="A192" s="257" t="s">
        <v>733</v>
      </c>
      <c r="B192" s="248" t="s">
        <v>531</v>
      </c>
      <c r="C192" s="590"/>
    </row>
    <row r="193" spans="1:3">
      <c r="A193" s="257" t="s">
        <v>734</v>
      </c>
      <c r="B193" s="248" t="s">
        <v>532</v>
      </c>
      <c r="C193" s="590"/>
    </row>
    <row r="194" spans="1:3">
      <c r="A194" s="257">
        <v>38.4</v>
      </c>
      <c r="B194" s="244" t="s">
        <v>501</v>
      </c>
      <c r="C194" s="247" t="s">
        <v>502</v>
      </c>
    </row>
    <row r="195" spans="1:3" s="242" customFormat="1">
      <c r="A195" s="257" t="s">
        <v>735</v>
      </c>
      <c r="B195" s="248" t="s">
        <v>526</v>
      </c>
      <c r="C195" s="590" t="s">
        <v>533</v>
      </c>
    </row>
    <row r="196" spans="1:3">
      <c r="A196" s="257" t="s">
        <v>736</v>
      </c>
      <c r="B196" s="248" t="s">
        <v>528</v>
      </c>
      <c r="C196" s="590"/>
    </row>
    <row r="197" spans="1:3">
      <c r="A197" s="257" t="s">
        <v>737</v>
      </c>
      <c r="B197" s="248" t="s">
        <v>529</v>
      </c>
      <c r="C197" s="590"/>
    </row>
    <row r="198" spans="1:3">
      <c r="A198" s="257" t="s">
        <v>738</v>
      </c>
      <c r="B198" s="248" t="s">
        <v>530</v>
      </c>
      <c r="C198" s="590"/>
    </row>
    <row r="199" spans="1:3" ht="12" thickBot="1">
      <c r="A199" s="258" t="s">
        <v>739</v>
      </c>
      <c r="B199" s="248" t="s">
        <v>534</v>
      </c>
      <c r="C199" s="590"/>
    </row>
    <row r="200" spans="1:3" ht="12" thickBot="1">
      <c r="A200" s="585" t="s">
        <v>689</v>
      </c>
      <c r="B200" s="586"/>
      <c r="C200" s="587"/>
    </row>
    <row r="201" spans="1:3" ht="12.75" thickTop="1" thickBot="1">
      <c r="A201" s="599" t="s">
        <v>535</v>
      </c>
      <c r="B201" s="599"/>
      <c r="C201" s="599"/>
    </row>
    <row r="202" spans="1:3">
      <c r="A202" s="249">
        <v>11.1</v>
      </c>
      <c r="B202" s="250" t="s">
        <v>536</v>
      </c>
      <c r="C202" s="245" t="s">
        <v>537</v>
      </c>
    </row>
    <row r="203" spans="1:3">
      <c r="A203" s="249">
        <v>11.2</v>
      </c>
      <c r="B203" s="250" t="s">
        <v>538</v>
      </c>
      <c r="C203" s="245" t="s">
        <v>539</v>
      </c>
    </row>
    <row r="204" spans="1:3" ht="22.5">
      <c r="A204" s="249">
        <v>11.3</v>
      </c>
      <c r="B204" s="250" t="s">
        <v>540</v>
      </c>
      <c r="C204" s="245" t="s">
        <v>541</v>
      </c>
    </row>
    <row r="205" spans="1:3" ht="22.5">
      <c r="A205" s="249">
        <v>11.4</v>
      </c>
      <c r="B205" s="250" t="s">
        <v>542</v>
      </c>
      <c r="C205" s="245" t="s">
        <v>543</v>
      </c>
    </row>
    <row r="206" spans="1:3" ht="22.5">
      <c r="A206" s="249">
        <v>11.5</v>
      </c>
      <c r="B206" s="250" t="s">
        <v>544</v>
      </c>
      <c r="C206" s="245" t="s">
        <v>545</v>
      </c>
    </row>
    <row r="207" spans="1:3">
      <c r="A207" s="249">
        <v>11.6</v>
      </c>
      <c r="B207" s="250" t="s">
        <v>546</v>
      </c>
      <c r="C207" s="245" t="s">
        <v>547</v>
      </c>
    </row>
    <row r="208" spans="1:3" ht="22.5">
      <c r="A208" s="249">
        <v>11.7</v>
      </c>
      <c r="B208" s="250" t="s">
        <v>707</v>
      </c>
      <c r="C208" s="245" t="s">
        <v>708</v>
      </c>
    </row>
    <row r="209" spans="1:3" ht="22.5">
      <c r="A209" s="249">
        <v>11.8</v>
      </c>
      <c r="B209" s="250" t="s">
        <v>709</v>
      </c>
      <c r="C209" s="245" t="s">
        <v>710</v>
      </c>
    </row>
    <row r="210" spans="1:3">
      <c r="A210" s="249">
        <v>11.9</v>
      </c>
      <c r="B210" s="245" t="s">
        <v>548</v>
      </c>
      <c r="C210" s="245" t="s">
        <v>549</v>
      </c>
    </row>
    <row r="211" spans="1:3">
      <c r="A211" s="249">
        <v>11.1</v>
      </c>
      <c r="B211" s="245" t="s">
        <v>550</v>
      </c>
      <c r="C211" s="245" t="s">
        <v>551</v>
      </c>
    </row>
    <row r="212" spans="1:3">
      <c r="A212" s="249">
        <v>11.11</v>
      </c>
      <c r="B212" s="247" t="s">
        <v>552</v>
      </c>
      <c r="C212" s="245" t="s">
        <v>553</v>
      </c>
    </row>
    <row r="213" spans="1:3">
      <c r="A213" s="249">
        <v>11.12</v>
      </c>
      <c r="B213" s="250" t="s">
        <v>554</v>
      </c>
      <c r="C213" s="245" t="s">
        <v>555</v>
      </c>
    </row>
    <row r="214" spans="1:3">
      <c r="A214" s="249">
        <v>11.13</v>
      </c>
      <c r="B214" s="250" t="s">
        <v>556</v>
      </c>
      <c r="C214" s="265" t="s">
        <v>557</v>
      </c>
    </row>
    <row r="215" spans="1:3" ht="22.5">
      <c r="A215" s="249">
        <v>11.14</v>
      </c>
      <c r="B215" s="250" t="s">
        <v>747</v>
      </c>
      <c r="C215" s="265" t="s">
        <v>748</v>
      </c>
    </row>
    <row r="216" spans="1:3">
      <c r="A216" s="249">
        <v>11.15</v>
      </c>
      <c r="B216" s="250" t="s">
        <v>558</v>
      </c>
      <c r="C216" s="265" t="s">
        <v>559</v>
      </c>
    </row>
    <row r="217" spans="1:3">
      <c r="A217" s="249">
        <v>11.16</v>
      </c>
      <c r="B217" s="250" t="s">
        <v>560</v>
      </c>
      <c r="C217" s="265" t="s">
        <v>561</v>
      </c>
    </row>
    <row r="218" spans="1:3">
      <c r="A218" s="249">
        <v>11.17</v>
      </c>
      <c r="B218" s="250" t="s">
        <v>562</v>
      </c>
      <c r="C218" s="265" t="s">
        <v>563</v>
      </c>
    </row>
    <row r="219" spans="1:3">
      <c r="A219" s="249">
        <v>11.18</v>
      </c>
      <c r="B219" s="250" t="s">
        <v>564</v>
      </c>
      <c r="C219" s="265" t="s">
        <v>565</v>
      </c>
    </row>
    <row r="220" spans="1:3" ht="22.5">
      <c r="A220" s="249">
        <v>11.19</v>
      </c>
      <c r="B220" s="250" t="s">
        <v>566</v>
      </c>
      <c r="C220" s="265" t="s">
        <v>670</v>
      </c>
    </row>
    <row r="221" spans="1:3" ht="22.5">
      <c r="A221" s="249">
        <v>11.2</v>
      </c>
      <c r="B221" s="250" t="s">
        <v>567</v>
      </c>
      <c r="C221" s="265" t="s">
        <v>671</v>
      </c>
    </row>
    <row r="222" spans="1:3" s="242" customFormat="1">
      <c r="A222" s="249">
        <v>11.21</v>
      </c>
      <c r="B222" s="250" t="s">
        <v>568</v>
      </c>
      <c r="C222" s="265" t="s">
        <v>569</v>
      </c>
    </row>
    <row r="223" spans="1:3">
      <c r="A223" s="249">
        <v>11.22</v>
      </c>
      <c r="B223" s="250" t="s">
        <v>570</v>
      </c>
      <c r="C223" s="265" t="s">
        <v>571</v>
      </c>
    </row>
    <row r="224" spans="1:3">
      <c r="A224" s="249">
        <v>11.23</v>
      </c>
      <c r="B224" s="250" t="s">
        <v>572</v>
      </c>
      <c r="C224" s="265" t="s">
        <v>573</v>
      </c>
    </row>
    <row r="225" spans="1:3">
      <c r="A225" s="249">
        <v>11.24</v>
      </c>
      <c r="B225" s="250" t="s">
        <v>574</v>
      </c>
      <c r="C225" s="265" t="s">
        <v>575</v>
      </c>
    </row>
    <row r="226" spans="1:3">
      <c r="A226" s="249">
        <v>11.25</v>
      </c>
      <c r="B226" s="267" t="s">
        <v>576</v>
      </c>
      <c r="C226" s="268" t="s">
        <v>577</v>
      </c>
    </row>
    <row r="227" spans="1:3" ht="12" thickBot="1">
      <c r="A227" s="596" t="s">
        <v>690</v>
      </c>
      <c r="B227" s="597"/>
      <c r="C227" s="598"/>
    </row>
    <row r="228" spans="1:3" ht="12.75" thickTop="1" thickBot="1">
      <c r="A228" s="599" t="s">
        <v>535</v>
      </c>
      <c r="B228" s="599"/>
      <c r="C228" s="599"/>
    </row>
    <row r="229" spans="1:3">
      <c r="A229" s="243" t="s">
        <v>578</v>
      </c>
      <c r="B229" s="251" t="s">
        <v>579</v>
      </c>
      <c r="C229" s="600" t="s">
        <v>580</v>
      </c>
    </row>
    <row r="230" spans="1:3">
      <c r="A230" s="241" t="s">
        <v>581</v>
      </c>
      <c r="B230" s="247" t="s">
        <v>582</v>
      </c>
      <c r="C230" s="590"/>
    </row>
    <row r="231" spans="1:3">
      <c r="A231" s="241" t="s">
        <v>583</v>
      </c>
      <c r="B231" s="247" t="s">
        <v>584</v>
      </c>
      <c r="C231" s="590"/>
    </row>
    <row r="232" spans="1:3">
      <c r="A232" s="241" t="s">
        <v>585</v>
      </c>
      <c r="B232" s="247" t="s">
        <v>586</v>
      </c>
      <c r="C232" s="590"/>
    </row>
    <row r="233" spans="1:3">
      <c r="A233" s="241" t="s">
        <v>587</v>
      </c>
      <c r="B233" s="247" t="s">
        <v>588</v>
      </c>
      <c r="C233" s="590"/>
    </row>
    <row r="234" spans="1:3">
      <c r="A234" s="241" t="s">
        <v>589</v>
      </c>
      <c r="B234" s="247" t="s">
        <v>590</v>
      </c>
      <c r="C234" s="265" t="s">
        <v>591</v>
      </c>
    </row>
    <row r="235" spans="1:3" ht="22.5">
      <c r="A235" s="241" t="s">
        <v>592</v>
      </c>
      <c r="B235" s="247" t="s">
        <v>593</v>
      </c>
      <c r="C235" s="265" t="s">
        <v>594</v>
      </c>
    </row>
    <row r="236" spans="1:3">
      <c r="A236" s="241" t="s">
        <v>595</v>
      </c>
      <c r="B236" s="247" t="s">
        <v>596</v>
      </c>
      <c r="C236" s="265" t="s">
        <v>597</v>
      </c>
    </row>
    <row r="237" spans="1:3">
      <c r="A237" s="241" t="s">
        <v>598</v>
      </c>
      <c r="B237" s="247" t="s">
        <v>599</v>
      </c>
      <c r="C237" s="590" t="s">
        <v>600</v>
      </c>
    </row>
    <row r="238" spans="1:3">
      <c r="A238" s="241" t="s">
        <v>601</v>
      </c>
      <c r="B238" s="247" t="s">
        <v>602</v>
      </c>
      <c r="C238" s="590"/>
    </row>
    <row r="239" spans="1:3">
      <c r="A239" s="241" t="s">
        <v>603</v>
      </c>
      <c r="B239" s="247" t="s">
        <v>604</v>
      </c>
      <c r="C239" s="590"/>
    </row>
    <row r="240" spans="1:3">
      <c r="A240" s="241" t="s">
        <v>605</v>
      </c>
      <c r="B240" s="247" t="s">
        <v>606</v>
      </c>
      <c r="C240" s="590" t="s">
        <v>580</v>
      </c>
    </row>
    <row r="241" spans="1:3">
      <c r="A241" s="241" t="s">
        <v>607</v>
      </c>
      <c r="B241" s="247" t="s">
        <v>608</v>
      </c>
      <c r="C241" s="590"/>
    </row>
    <row r="242" spans="1:3">
      <c r="A242" s="241" t="s">
        <v>609</v>
      </c>
      <c r="B242" s="247" t="s">
        <v>610</v>
      </c>
      <c r="C242" s="590"/>
    </row>
    <row r="243" spans="1:3" s="242" customFormat="1">
      <c r="A243" s="241" t="s">
        <v>611</v>
      </c>
      <c r="B243" s="247" t="s">
        <v>612</v>
      </c>
      <c r="C243" s="590"/>
    </row>
    <row r="244" spans="1:3">
      <c r="A244" s="241" t="s">
        <v>613</v>
      </c>
      <c r="B244" s="247" t="s">
        <v>614</v>
      </c>
      <c r="C244" s="590"/>
    </row>
    <row r="245" spans="1:3">
      <c r="A245" s="241" t="s">
        <v>615</v>
      </c>
      <c r="B245" s="247" t="s">
        <v>616</v>
      </c>
      <c r="C245" s="590"/>
    </row>
    <row r="246" spans="1:3">
      <c r="A246" s="241" t="s">
        <v>617</v>
      </c>
      <c r="B246" s="247" t="s">
        <v>618</v>
      </c>
      <c r="C246" s="590"/>
    </row>
    <row r="247" spans="1:3">
      <c r="A247" s="241" t="s">
        <v>619</v>
      </c>
      <c r="B247" s="247" t="s">
        <v>620</v>
      </c>
      <c r="C247" s="590"/>
    </row>
    <row r="248" spans="1:3" s="242" customFormat="1" ht="12" thickBot="1">
      <c r="A248" s="585" t="s">
        <v>691</v>
      </c>
      <c r="B248" s="586"/>
      <c r="C248" s="587"/>
    </row>
    <row r="249" spans="1:3" ht="12.75" thickTop="1" thickBot="1">
      <c r="A249" s="582" t="s">
        <v>621</v>
      </c>
      <c r="B249" s="582"/>
      <c r="C249" s="582"/>
    </row>
    <row r="250" spans="1:3">
      <c r="A250" s="241">
        <v>13.1</v>
      </c>
      <c r="B250" s="583" t="s">
        <v>622</v>
      </c>
      <c r="C250" s="584"/>
    </row>
    <row r="251" spans="1:3" ht="33.75">
      <c r="A251" s="241" t="s">
        <v>623</v>
      </c>
      <c r="B251" s="250" t="s">
        <v>624</v>
      </c>
      <c r="C251" s="245" t="s">
        <v>625</v>
      </c>
    </row>
    <row r="252" spans="1:3" ht="101.25">
      <c r="A252" s="241" t="s">
        <v>626</v>
      </c>
      <c r="B252" s="250" t="s">
        <v>627</v>
      </c>
      <c r="C252" s="245" t="s">
        <v>628</v>
      </c>
    </row>
    <row r="253" spans="1:3" ht="12" thickBot="1">
      <c r="A253" s="585" t="s">
        <v>692</v>
      </c>
      <c r="B253" s="586"/>
      <c r="C253" s="587"/>
    </row>
    <row r="254" spans="1:3" ht="12.75" thickTop="1" thickBot="1">
      <c r="A254" s="582" t="s">
        <v>621</v>
      </c>
      <c r="B254" s="582"/>
      <c r="C254" s="582"/>
    </row>
    <row r="255" spans="1:3">
      <c r="A255" s="241">
        <v>14.1</v>
      </c>
      <c r="B255" s="583" t="s">
        <v>629</v>
      </c>
      <c r="C255" s="584"/>
    </row>
    <row r="256" spans="1:3" ht="22.5">
      <c r="A256" s="241" t="s">
        <v>630</v>
      </c>
      <c r="B256" s="250" t="s">
        <v>631</v>
      </c>
      <c r="C256" s="245" t="s">
        <v>632</v>
      </c>
    </row>
    <row r="257" spans="1:3" ht="45">
      <c r="A257" s="241" t="s">
        <v>633</v>
      </c>
      <c r="B257" s="250" t="s">
        <v>634</v>
      </c>
      <c r="C257" s="245" t="s">
        <v>635</v>
      </c>
    </row>
    <row r="258" spans="1:3" ht="12" customHeight="1">
      <c r="A258" s="241" t="s">
        <v>636</v>
      </c>
      <c r="B258" s="250" t="s">
        <v>637</v>
      </c>
      <c r="C258" s="245" t="s">
        <v>638</v>
      </c>
    </row>
    <row r="259" spans="1:3" ht="33.75">
      <c r="A259" s="241" t="s">
        <v>639</v>
      </c>
      <c r="B259" s="250" t="s">
        <v>640</v>
      </c>
      <c r="C259" s="245" t="s">
        <v>641</v>
      </c>
    </row>
    <row r="260" spans="1:3" ht="11.25" customHeight="1">
      <c r="A260" s="241" t="s">
        <v>642</v>
      </c>
      <c r="B260" s="250" t="s">
        <v>643</v>
      </c>
      <c r="C260" s="245" t="s">
        <v>644</v>
      </c>
    </row>
    <row r="261" spans="1:3" ht="56.25">
      <c r="A261" s="241" t="s">
        <v>645</v>
      </c>
      <c r="B261" s="250" t="s">
        <v>646</v>
      </c>
      <c r="C261" s="245" t="s">
        <v>647</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29" sqref="B29"/>
    </sheetView>
  </sheetViews>
  <sheetFormatPr defaultRowHeight="15.75"/>
  <cols>
    <col min="1" max="1" width="9.5703125" style="20" bestFit="1" customWidth="1"/>
    <col min="2" max="2" width="86" style="17" customWidth="1"/>
    <col min="3" max="3" width="13.85546875" style="17" bestFit="1" customWidth="1"/>
    <col min="4" max="6" width="13.85546875" style="2" bestFit="1" customWidth="1"/>
    <col min="7" max="7" width="12.7109375" style="2" customWidth="1"/>
    <col min="8" max="13" width="6.7109375" customWidth="1"/>
  </cols>
  <sheetData>
    <row r="1" spans="1:8">
      <c r="A1" s="18" t="s">
        <v>231</v>
      </c>
      <c r="B1" s="17" t="str">
        <f>Info!C2</f>
        <v>სს თიბისი ბანკი</v>
      </c>
    </row>
    <row r="2" spans="1:8">
      <c r="A2" s="18" t="s">
        <v>232</v>
      </c>
      <c r="B2" s="488">
        <v>43190</v>
      </c>
      <c r="C2" s="30"/>
      <c r="D2" s="19"/>
      <c r="E2" s="19"/>
      <c r="F2" s="19"/>
      <c r="G2" s="19"/>
      <c r="H2" s="1"/>
    </row>
    <row r="3" spans="1:8">
      <c r="A3" s="18"/>
      <c r="C3" s="30"/>
      <c r="D3" s="19"/>
      <c r="E3" s="19"/>
      <c r="F3" s="19"/>
      <c r="G3" s="19"/>
      <c r="H3" s="1"/>
    </row>
    <row r="4" spans="1:8" ht="16.5" thickBot="1">
      <c r="A4" s="77" t="s">
        <v>650</v>
      </c>
      <c r="B4" s="216" t="s">
        <v>266</v>
      </c>
      <c r="C4" s="217"/>
      <c r="D4" s="218"/>
      <c r="E4" s="218"/>
      <c r="F4" s="218"/>
      <c r="G4" s="218"/>
      <c r="H4" s="1"/>
    </row>
    <row r="5" spans="1:8" ht="15">
      <c r="A5" s="367" t="s">
        <v>32</v>
      </c>
      <c r="B5" s="368"/>
      <c r="C5" s="369" t="s">
        <v>5</v>
      </c>
      <c r="D5" s="370" t="s">
        <v>6</v>
      </c>
      <c r="E5" s="370" t="s">
        <v>7</v>
      </c>
      <c r="F5" s="370" t="s">
        <v>8</v>
      </c>
      <c r="G5" s="371" t="s">
        <v>9</v>
      </c>
    </row>
    <row r="6" spans="1:8" ht="15">
      <c r="A6" s="129"/>
      <c r="B6" s="33" t="s">
        <v>228</v>
      </c>
      <c r="C6" s="372"/>
      <c r="D6" s="372"/>
      <c r="E6" s="372"/>
      <c r="F6" s="372"/>
      <c r="G6" s="373"/>
    </row>
    <row r="7" spans="1:8" ht="15">
      <c r="A7" s="129"/>
      <c r="B7" s="34" t="s">
        <v>233</v>
      </c>
      <c r="C7" s="372"/>
      <c r="D7" s="372"/>
      <c r="E7" s="372"/>
      <c r="F7" s="372"/>
      <c r="G7" s="373"/>
    </row>
    <row r="8" spans="1:8" ht="15">
      <c r="A8" s="130">
        <v>1</v>
      </c>
      <c r="B8" s="266" t="s">
        <v>29</v>
      </c>
      <c r="C8" s="275">
        <v>1469630536.0318</v>
      </c>
      <c r="D8" s="276">
        <v>1387547927.3863358</v>
      </c>
      <c r="E8" s="276">
        <v>1307875844.1513329</v>
      </c>
      <c r="F8" s="276">
        <v>1238969814.9017107</v>
      </c>
      <c r="G8" s="277">
        <v>1073218273.8303239</v>
      </c>
    </row>
    <row r="9" spans="1:8" ht="15">
      <c r="A9" s="130">
        <v>2</v>
      </c>
      <c r="B9" s="266" t="s">
        <v>130</v>
      </c>
      <c r="C9" s="275">
        <v>1517249736.0318</v>
      </c>
      <c r="D9" s="276">
        <v>1437218327.3863358</v>
      </c>
      <c r="E9" s="276">
        <v>1354679044.1513329</v>
      </c>
      <c r="F9" s="276">
        <v>1282880214.9017107</v>
      </c>
      <c r="G9" s="277">
        <v>1115243873.8303239</v>
      </c>
    </row>
    <row r="10" spans="1:8" ht="15">
      <c r="A10" s="130">
        <v>3</v>
      </c>
      <c r="B10" s="266" t="s">
        <v>94</v>
      </c>
      <c r="C10" s="275">
        <v>1943424521.0811422</v>
      </c>
      <c r="D10" s="276">
        <v>1885287448.4815955</v>
      </c>
      <c r="E10" s="276">
        <v>1821821768.4885597</v>
      </c>
      <c r="F10" s="276">
        <v>1732760890.745585</v>
      </c>
      <c r="G10" s="277">
        <v>1472704157.963506</v>
      </c>
    </row>
    <row r="11" spans="1:8" ht="15">
      <c r="A11" s="129"/>
      <c r="B11" s="33" t="s">
        <v>229</v>
      </c>
      <c r="C11" s="372"/>
      <c r="D11" s="372"/>
      <c r="E11" s="372"/>
      <c r="F11" s="372"/>
      <c r="G11" s="373"/>
    </row>
    <row r="12" spans="1:8" ht="15" customHeight="1">
      <c r="A12" s="130">
        <v>4</v>
      </c>
      <c r="B12" s="266" t="s">
        <v>672</v>
      </c>
      <c r="C12" s="409">
        <v>10999578199.252359</v>
      </c>
      <c r="D12" s="276">
        <v>10753188938.751446</v>
      </c>
      <c r="E12" s="276">
        <v>12560643514.805988</v>
      </c>
      <c r="F12" s="276">
        <v>11866001240.312061</v>
      </c>
      <c r="G12" s="277">
        <v>9878144530.0336361</v>
      </c>
    </row>
    <row r="13" spans="1:8" ht="15">
      <c r="A13" s="129"/>
      <c r="B13" s="33" t="s">
        <v>131</v>
      </c>
      <c r="C13" s="372"/>
      <c r="D13" s="372"/>
      <c r="E13" s="372"/>
      <c r="F13" s="372"/>
      <c r="G13" s="373"/>
    </row>
    <row r="14" spans="1:8" s="3" customFormat="1" ht="15">
      <c r="A14" s="130"/>
      <c r="B14" s="34" t="s">
        <v>833</v>
      </c>
      <c r="C14" s="372"/>
      <c r="D14" s="372"/>
      <c r="E14" s="372"/>
      <c r="F14" s="372"/>
      <c r="G14" s="373"/>
    </row>
    <row r="15" spans="1:8" ht="15">
      <c r="A15" s="128">
        <v>5</v>
      </c>
      <c r="B15" s="32" t="s">
        <v>834</v>
      </c>
      <c r="C15" s="474">
        <v>0.13360789926760017</v>
      </c>
      <c r="D15" s="475">
        <v>0.12903594787458875</v>
      </c>
      <c r="E15" s="475">
        <v>0.10412490750252251</v>
      </c>
      <c r="F15" s="475">
        <v>0.10441342368080921</v>
      </c>
      <c r="G15" s="476">
        <v>0.10864573509400449</v>
      </c>
    </row>
    <row r="16" spans="1:8" ht="15" customHeight="1">
      <c r="A16" s="128">
        <v>6</v>
      </c>
      <c r="B16" s="32" t="s">
        <v>835</v>
      </c>
      <c r="C16" s="474">
        <v>0.13793708345424804</v>
      </c>
      <c r="D16" s="475">
        <v>0.13365507995558493</v>
      </c>
      <c r="E16" s="475">
        <v>0.10785108601756677</v>
      </c>
      <c r="F16" s="475">
        <v>0.10811394579527051</v>
      </c>
      <c r="G16" s="476">
        <v>0.11290013731217663</v>
      </c>
    </row>
    <row r="17" spans="1:7" ht="15">
      <c r="A17" s="128">
        <v>7</v>
      </c>
      <c r="B17" s="32" t="s">
        <v>836</v>
      </c>
      <c r="C17" s="474">
        <v>0.17668173141523161</v>
      </c>
      <c r="D17" s="475">
        <v>0.1753235676616407</v>
      </c>
      <c r="E17" s="475">
        <v>0.14504207259294227</v>
      </c>
      <c r="F17" s="475">
        <v>0.1460273647080805</v>
      </c>
      <c r="G17" s="476">
        <v>0.14908712395185933</v>
      </c>
    </row>
    <row r="18" spans="1:7" ht="15">
      <c r="A18" s="129"/>
      <c r="B18" s="33" t="s">
        <v>11</v>
      </c>
      <c r="C18" s="372"/>
      <c r="D18" s="372"/>
      <c r="E18" s="372"/>
      <c r="F18" s="372"/>
      <c r="G18" s="373"/>
    </row>
    <row r="19" spans="1:7" ht="15" customHeight="1">
      <c r="A19" s="131">
        <v>8</v>
      </c>
      <c r="B19" s="35" t="s">
        <v>12</v>
      </c>
      <c r="C19" s="477">
        <v>8.4443193168042982E-2</v>
      </c>
      <c r="D19" s="478">
        <v>8.5008880812073681E-2</v>
      </c>
      <c r="E19" s="478">
        <v>8.6788241434624117E-2</v>
      </c>
      <c r="F19" s="478">
        <v>9.0396161738276942E-2</v>
      </c>
      <c r="G19" s="479">
        <v>7.7720913208483899E-2</v>
      </c>
    </row>
    <row r="20" spans="1:7" ht="15">
      <c r="A20" s="131">
        <v>9</v>
      </c>
      <c r="B20" s="35" t="s">
        <v>13</v>
      </c>
      <c r="C20" s="477">
        <v>3.6384998207430151E-2</v>
      </c>
      <c r="D20" s="478">
        <v>4.0464533411096626E-2</v>
      </c>
      <c r="E20" s="478">
        <v>4.0543253312327505E-2</v>
      </c>
      <c r="F20" s="478">
        <v>4.1801896145747225E-2</v>
      </c>
      <c r="G20" s="479">
        <v>3.3394173698386223E-2</v>
      </c>
    </row>
    <row r="21" spans="1:7" ht="15">
      <c r="A21" s="131">
        <v>10</v>
      </c>
      <c r="B21" s="35" t="s">
        <v>14</v>
      </c>
      <c r="C21" s="477">
        <v>4.7549324949438324E-2</v>
      </c>
      <c r="D21" s="478">
        <v>3.9722526322632574E-2</v>
      </c>
      <c r="E21" s="478">
        <v>4.1203466911594017E-2</v>
      </c>
      <c r="F21" s="478">
        <v>4.3421710471455453E-2</v>
      </c>
      <c r="G21" s="479">
        <v>3.6915738274843395E-2</v>
      </c>
    </row>
    <row r="22" spans="1:7" ht="15">
      <c r="A22" s="131">
        <v>11</v>
      </c>
      <c r="B22" s="35" t="s">
        <v>267</v>
      </c>
      <c r="C22" s="477">
        <v>4.8058194960612831E-2</v>
      </c>
      <c r="D22" s="478">
        <v>4.4544347400977055E-2</v>
      </c>
      <c r="E22" s="478">
        <v>4.6244988122296618E-2</v>
      </c>
      <c r="F22" s="478">
        <v>4.8594265592529717E-2</v>
      </c>
      <c r="G22" s="479">
        <v>4.4326739510097676E-2</v>
      </c>
    </row>
    <row r="23" spans="1:7" ht="15">
      <c r="A23" s="131">
        <v>12</v>
      </c>
      <c r="B23" s="35" t="s">
        <v>15</v>
      </c>
      <c r="C23" s="477">
        <v>3.5212657081373264E-2</v>
      </c>
      <c r="D23" s="478">
        <v>2.7683321960763022E-2</v>
      </c>
      <c r="E23" s="478">
        <v>2.8099020142554557E-2</v>
      </c>
      <c r="F23" s="478">
        <v>3.1339636819362006E-2</v>
      </c>
      <c r="G23" s="479">
        <v>2.9587162138469063E-2</v>
      </c>
    </row>
    <row r="24" spans="1:7" ht="15">
      <c r="A24" s="131">
        <v>13</v>
      </c>
      <c r="B24" s="35" t="s">
        <v>16</v>
      </c>
      <c r="C24" s="477">
        <v>0.2632379935192512</v>
      </c>
      <c r="D24" s="478">
        <v>0.20097695064711638</v>
      </c>
      <c r="E24" s="478">
        <v>0.19600882873175238</v>
      </c>
      <c r="F24" s="478">
        <v>0.20655999990323407</v>
      </c>
      <c r="G24" s="479">
        <v>0.18510222641216759</v>
      </c>
    </row>
    <row r="25" spans="1:7" ht="15">
      <c r="A25" s="129"/>
      <c r="B25" s="33" t="s">
        <v>17</v>
      </c>
      <c r="C25" s="372"/>
      <c r="D25" s="372"/>
      <c r="E25" s="372"/>
      <c r="F25" s="372"/>
      <c r="G25" s="373"/>
    </row>
    <row r="26" spans="1:7" ht="15">
      <c r="A26" s="131">
        <v>14</v>
      </c>
      <c r="B26" s="35" t="s">
        <v>18</v>
      </c>
      <c r="C26" s="477">
        <v>3.1007525244065547E-2</v>
      </c>
      <c r="D26" s="478">
        <v>3.2175098820329984E-2</v>
      </c>
      <c r="E26" s="478">
        <v>3.4229130461113977E-2</v>
      </c>
      <c r="F26" s="478">
        <v>3.3151894426625611E-2</v>
      </c>
      <c r="G26" s="479">
        <v>4.0868083732910433E-2</v>
      </c>
    </row>
    <row r="27" spans="1:7" ht="15" customHeight="1">
      <c r="A27" s="131">
        <v>15</v>
      </c>
      <c r="B27" s="35" t="s">
        <v>19</v>
      </c>
      <c r="C27" s="477">
        <v>4.2106428012108885E-2</v>
      </c>
      <c r="D27" s="478">
        <v>4.3113650280039807E-2</v>
      </c>
      <c r="E27" s="478">
        <v>4.645538037973395E-2</v>
      </c>
      <c r="F27" s="478">
        <v>4.6779341073802452E-2</v>
      </c>
      <c r="G27" s="479">
        <v>4.8528959800001714E-2</v>
      </c>
    </row>
    <row r="28" spans="1:7" ht="15">
      <c r="A28" s="131">
        <v>16</v>
      </c>
      <c r="B28" s="35" t="s">
        <v>20</v>
      </c>
      <c r="C28" s="477">
        <v>0.57808992152667693</v>
      </c>
      <c r="D28" s="478">
        <v>0.59365125120835449</v>
      </c>
      <c r="E28" s="478">
        <v>0.58975265148303824</v>
      </c>
      <c r="F28" s="478">
        <v>0.60456688875089915</v>
      </c>
      <c r="G28" s="479">
        <v>0.62299513407641538</v>
      </c>
    </row>
    <row r="29" spans="1:7" ht="15" customHeight="1">
      <c r="A29" s="131">
        <v>17</v>
      </c>
      <c r="B29" s="35" t="s">
        <v>21</v>
      </c>
      <c r="C29" s="477">
        <v>0.54593314953200112</v>
      </c>
      <c r="D29" s="478">
        <v>0.55855278422080723</v>
      </c>
      <c r="E29" s="478">
        <v>0.55273940944466937</v>
      </c>
      <c r="F29" s="478">
        <v>0.564216998501198</v>
      </c>
      <c r="G29" s="479">
        <v>0.56344490622168708</v>
      </c>
    </row>
    <row r="30" spans="1:7" ht="15">
      <c r="A30" s="131">
        <v>18</v>
      </c>
      <c r="B30" s="35" t="s">
        <v>22</v>
      </c>
      <c r="C30" s="477">
        <v>-1.5751497310485075E-2</v>
      </c>
      <c r="D30" s="478">
        <v>0.44625980288967909</v>
      </c>
      <c r="E30" s="478">
        <v>0.31813484891933969</v>
      </c>
      <c r="F30" s="478">
        <v>0.25172841748115166</v>
      </c>
      <c r="G30" s="479">
        <v>-3.0486817511431751E-2</v>
      </c>
    </row>
    <row r="31" spans="1:7" ht="15" customHeight="1">
      <c r="A31" s="129"/>
      <c r="B31" s="33" t="s">
        <v>23</v>
      </c>
      <c r="C31" s="372"/>
      <c r="D31" s="372"/>
      <c r="E31" s="372"/>
      <c r="F31" s="372"/>
      <c r="G31" s="373"/>
    </row>
    <row r="32" spans="1:7" ht="15" customHeight="1">
      <c r="A32" s="131">
        <v>19</v>
      </c>
      <c r="B32" s="35" t="s">
        <v>24</v>
      </c>
      <c r="C32" s="477">
        <v>0.19288959022719426</v>
      </c>
      <c r="D32" s="477">
        <v>0.20870059399633106</v>
      </c>
      <c r="E32" s="477">
        <v>0.21072494207589745</v>
      </c>
      <c r="F32" s="477">
        <v>0.2289698104306295</v>
      </c>
      <c r="G32" s="480">
        <v>0.17546493867798865</v>
      </c>
    </row>
    <row r="33" spans="1:7" ht="15" customHeight="1">
      <c r="A33" s="131">
        <v>20</v>
      </c>
      <c r="B33" s="35" t="s">
        <v>25</v>
      </c>
      <c r="C33" s="477">
        <v>0.64622820281159388</v>
      </c>
      <c r="D33" s="477">
        <v>0.64596141938204388</v>
      </c>
      <c r="E33" s="477">
        <v>0.64202445906875072</v>
      </c>
      <c r="F33" s="477">
        <v>0.66317078515957351</v>
      </c>
      <c r="G33" s="480">
        <v>0.70105731398163817</v>
      </c>
    </row>
    <row r="34" spans="1:7" ht="15" customHeight="1">
      <c r="A34" s="131">
        <v>21</v>
      </c>
      <c r="B34" s="278" t="s">
        <v>26</v>
      </c>
      <c r="C34" s="477">
        <v>0.39323501222930657</v>
      </c>
      <c r="D34" s="477">
        <v>0.40034383660209366</v>
      </c>
      <c r="E34" s="477">
        <v>0.38247439466550753</v>
      </c>
      <c r="F34" s="477">
        <v>0.39663475609040993</v>
      </c>
      <c r="G34" s="480">
        <v>0.3730883628663878</v>
      </c>
    </row>
    <row r="35" spans="1:7" ht="15" customHeight="1">
      <c r="A35" s="375"/>
      <c r="B35" s="33" t="s">
        <v>832</v>
      </c>
      <c r="C35" s="372"/>
      <c r="D35" s="372"/>
      <c r="E35" s="372"/>
      <c r="F35" s="372"/>
      <c r="G35" s="373"/>
    </row>
    <row r="36" spans="1:7" ht="15" customHeight="1">
      <c r="A36" s="131">
        <v>22</v>
      </c>
      <c r="B36" s="366" t="s">
        <v>816</v>
      </c>
      <c r="C36" s="278">
        <v>2136300835.3317916</v>
      </c>
      <c r="D36" s="278">
        <v>2375746719.9176016</v>
      </c>
      <c r="E36" s="278" t="s">
        <v>873</v>
      </c>
      <c r="F36" s="278" t="s">
        <v>873</v>
      </c>
      <c r="G36" s="374" t="s">
        <v>873</v>
      </c>
    </row>
    <row r="37" spans="1:7" ht="15">
      <c r="A37" s="131">
        <v>23</v>
      </c>
      <c r="B37" s="35" t="s">
        <v>817</v>
      </c>
      <c r="C37" s="278">
        <v>2043050274.9958563</v>
      </c>
      <c r="D37" s="279">
        <v>2107671739.980185</v>
      </c>
      <c r="E37" s="279" t="s">
        <v>873</v>
      </c>
      <c r="F37" s="279" t="s">
        <v>873</v>
      </c>
      <c r="G37" s="280" t="s">
        <v>873</v>
      </c>
    </row>
    <row r="38" spans="1:7" thickBot="1">
      <c r="A38" s="132">
        <v>24</v>
      </c>
      <c r="B38" s="281" t="s">
        <v>815</v>
      </c>
      <c r="C38" s="481">
        <v>1.0456428123562083</v>
      </c>
      <c r="D38" s="482">
        <v>1.1271901002667222</v>
      </c>
      <c r="E38" s="282" t="s">
        <v>873</v>
      </c>
      <c r="F38" s="282" t="s">
        <v>873</v>
      </c>
      <c r="G38" s="283" t="s">
        <v>873</v>
      </c>
    </row>
    <row r="39" spans="1:7">
      <c r="A39" s="21"/>
    </row>
    <row r="40" spans="1:7" ht="39.75">
      <c r="B40" s="365" t="s">
        <v>837</v>
      </c>
    </row>
    <row r="41" spans="1:7" ht="65.25">
      <c r="B41" s="425" t="s">
        <v>831</v>
      </c>
      <c r="D41" s="395"/>
      <c r="E41" s="395"/>
      <c r="F41" s="395"/>
      <c r="G41" s="39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12"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8" width="12.7109375" style="2" bestFit="1" customWidth="1"/>
    <col min="10" max="15" width="11.5703125" bestFit="1" customWidth="1"/>
  </cols>
  <sheetData>
    <row r="1" spans="1:15" ht="15.75">
      <c r="A1" s="18" t="s">
        <v>231</v>
      </c>
      <c r="B1" s="2" t="str">
        <f>'1. key ratios'!B1</f>
        <v>სს თიბისი ბანკი</v>
      </c>
    </row>
    <row r="2" spans="1:15" ht="15.75">
      <c r="A2" s="18" t="s">
        <v>232</v>
      </c>
      <c r="B2" s="489">
        <f>'1. key ratios'!B2</f>
        <v>43190</v>
      </c>
    </row>
    <row r="3" spans="1:15" ht="15.75">
      <c r="A3" s="18"/>
    </row>
    <row r="4" spans="1:15" ht="16.5" thickBot="1">
      <c r="A4" s="36" t="s">
        <v>651</v>
      </c>
      <c r="B4" s="78" t="s">
        <v>285</v>
      </c>
      <c r="C4" s="36"/>
      <c r="D4" s="37"/>
      <c r="E4" s="37"/>
      <c r="F4" s="38"/>
      <c r="G4" s="38"/>
      <c r="H4" s="39" t="s">
        <v>135</v>
      </c>
    </row>
    <row r="5" spans="1:15" ht="15.75">
      <c r="A5" s="40"/>
      <c r="B5" s="41"/>
      <c r="C5" s="524" t="s">
        <v>237</v>
      </c>
      <c r="D5" s="525"/>
      <c r="E5" s="526"/>
      <c r="F5" s="524" t="s">
        <v>238</v>
      </c>
      <c r="G5" s="525"/>
      <c r="H5" s="527"/>
    </row>
    <row r="6" spans="1:15" ht="15.75">
      <c r="A6" s="42" t="s">
        <v>32</v>
      </c>
      <c r="B6" s="43" t="s">
        <v>195</v>
      </c>
      <c r="C6" s="44" t="s">
        <v>33</v>
      </c>
      <c r="D6" s="44" t="s">
        <v>136</v>
      </c>
      <c r="E6" s="44" t="s">
        <v>74</v>
      </c>
      <c r="F6" s="44" t="s">
        <v>33</v>
      </c>
      <c r="G6" s="44" t="s">
        <v>136</v>
      </c>
      <c r="H6" s="45" t="s">
        <v>74</v>
      </c>
    </row>
    <row r="7" spans="1:15" ht="15.75">
      <c r="A7" s="42">
        <v>1</v>
      </c>
      <c r="B7" s="46" t="s">
        <v>196</v>
      </c>
      <c r="C7" s="284">
        <v>214777977.74000001</v>
      </c>
      <c r="D7" s="284">
        <v>220547100.9822</v>
      </c>
      <c r="E7" s="285">
        <f>C7+D7</f>
        <v>435325078.72220004</v>
      </c>
      <c r="F7" s="286">
        <v>155182112.62</v>
      </c>
      <c r="G7" s="287">
        <v>153631871.35280001</v>
      </c>
      <c r="H7" s="288">
        <f>F7+G7</f>
        <v>308813983.97280002</v>
      </c>
      <c r="J7" s="483"/>
      <c r="K7" s="483"/>
      <c r="L7" s="483"/>
      <c r="M7" s="483"/>
      <c r="N7" s="483"/>
      <c r="O7" s="483"/>
    </row>
    <row r="8" spans="1:15" ht="15.75">
      <c r="A8" s="42">
        <v>2</v>
      </c>
      <c r="B8" s="46" t="s">
        <v>197</v>
      </c>
      <c r="C8" s="284">
        <v>168581947.11000001</v>
      </c>
      <c r="D8" s="284">
        <v>1182445765.5787001</v>
      </c>
      <c r="E8" s="285">
        <f t="shared" ref="E8:E20" si="0">C8+D8</f>
        <v>1351027712.6887002</v>
      </c>
      <c r="F8" s="286">
        <v>60710094.799999997</v>
      </c>
      <c r="G8" s="287">
        <v>867334557.7608</v>
      </c>
      <c r="H8" s="288">
        <f t="shared" ref="H8:H40" si="1">F8+G8</f>
        <v>928044652.56079996</v>
      </c>
      <c r="J8" s="483"/>
      <c r="K8" s="483"/>
      <c r="L8" s="483"/>
      <c r="M8" s="483"/>
      <c r="N8" s="483"/>
      <c r="O8" s="483"/>
    </row>
    <row r="9" spans="1:15" ht="15.75">
      <c r="A9" s="42">
        <v>3</v>
      </c>
      <c r="B9" s="46" t="s">
        <v>198</v>
      </c>
      <c r="C9" s="284">
        <v>579780.57999999996</v>
      </c>
      <c r="D9" s="284">
        <v>422794981.1049</v>
      </c>
      <c r="E9" s="285">
        <f t="shared" si="0"/>
        <v>423374761.68489999</v>
      </c>
      <c r="F9" s="286">
        <v>35642964.57</v>
      </c>
      <c r="G9" s="287">
        <v>414588336.19379997</v>
      </c>
      <c r="H9" s="288">
        <f t="shared" si="1"/>
        <v>450231300.76379997</v>
      </c>
      <c r="J9" s="483"/>
      <c r="K9" s="483"/>
      <c r="L9" s="483"/>
      <c r="M9" s="483"/>
      <c r="N9" s="483"/>
      <c r="O9" s="483"/>
    </row>
    <row r="10" spans="1:15" ht="15.75">
      <c r="A10" s="42">
        <v>4</v>
      </c>
      <c r="B10" s="46" t="s">
        <v>227</v>
      </c>
      <c r="C10" s="284">
        <v>0</v>
      </c>
      <c r="D10" s="284">
        <v>0</v>
      </c>
      <c r="E10" s="285">
        <f t="shared" si="0"/>
        <v>0</v>
      </c>
      <c r="F10" s="286">
        <v>0</v>
      </c>
      <c r="G10" s="287">
        <v>0</v>
      </c>
      <c r="H10" s="288">
        <f t="shared" si="1"/>
        <v>0</v>
      </c>
      <c r="J10" s="483"/>
      <c r="K10" s="483"/>
      <c r="L10" s="483"/>
      <c r="M10" s="483"/>
      <c r="N10" s="483"/>
      <c r="O10" s="483"/>
    </row>
    <row r="11" spans="1:15" ht="15.75">
      <c r="A11" s="42">
        <v>5</v>
      </c>
      <c r="B11" s="46" t="s">
        <v>199</v>
      </c>
      <c r="C11" s="284">
        <v>983121808.92710006</v>
      </c>
      <c r="D11" s="284">
        <v>3979044.0244463999</v>
      </c>
      <c r="E11" s="285">
        <f t="shared" si="0"/>
        <v>987100852.95154643</v>
      </c>
      <c r="F11" s="286">
        <v>671303601.99239993</v>
      </c>
      <c r="G11" s="287">
        <v>1135946.9309999999</v>
      </c>
      <c r="H11" s="288">
        <f t="shared" si="1"/>
        <v>672439548.92339993</v>
      </c>
      <c r="J11" s="483"/>
      <c r="K11" s="483"/>
      <c r="L11" s="483"/>
      <c r="M11" s="483"/>
      <c r="N11" s="483"/>
      <c r="O11" s="483"/>
    </row>
    <row r="12" spans="1:15" ht="15.75">
      <c r="A12" s="42">
        <v>6.1</v>
      </c>
      <c r="B12" s="47" t="s">
        <v>200</v>
      </c>
      <c r="C12" s="284">
        <v>3541499381.77</v>
      </c>
      <c r="D12" s="284">
        <v>4852467869.6994991</v>
      </c>
      <c r="E12" s="285">
        <f t="shared" si="0"/>
        <v>8393967251.4694996</v>
      </c>
      <c r="F12" s="286">
        <v>2155345346.73</v>
      </c>
      <c r="G12" s="287">
        <v>3561677274.3171997</v>
      </c>
      <c r="H12" s="288">
        <f t="shared" si="1"/>
        <v>5717022621.0471992</v>
      </c>
      <c r="J12" s="483"/>
      <c r="K12" s="483"/>
      <c r="L12" s="483"/>
      <c r="M12" s="483"/>
      <c r="N12" s="483"/>
      <c r="O12" s="483"/>
    </row>
    <row r="13" spans="1:15" ht="15.75">
      <c r="A13" s="42">
        <v>6.2</v>
      </c>
      <c r="B13" s="47" t="s">
        <v>201</v>
      </c>
      <c r="C13" s="284">
        <v>-149987111.57229999</v>
      </c>
      <c r="D13" s="284">
        <v>-203452866.23769999</v>
      </c>
      <c r="E13" s="285">
        <f t="shared" si="0"/>
        <v>-353439977.80999994</v>
      </c>
      <c r="F13" s="286">
        <v>-113183959.9012</v>
      </c>
      <c r="G13" s="287">
        <v>-164257201.05130002</v>
      </c>
      <c r="H13" s="288">
        <f t="shared" si="1"/>
        <v>-277441160.95249999</v>
      </c>
      <c r="J13" s="483"/>
      <c r="K13" s="483"/>
      <c r="L13" s="483"/>
      <c r="M13" s="483"/>
      <c r="N13" s="483"/>
      <c r="O13" s="483"/>
    </row>
    <row r="14" spans="1:15" ht="15.75">
      <c r="A14" s="42">
        <v>6</v>
      </c>
      <c r="B14" s="46" t="s">
        <v>202</v>
      </c>
      <c r="C14" s="285">
        <f>C12+C13</f>
        <v>3391512270.1977</v>
      </c>
      <c r="D14" s="285">
        <f t="shared" ref="D14:H14" si="2">D12+D13</f>
        <v>4649015003.4617996</v>
      </c>
      <c r="E14" s="285">
        <f t="shared" si="2"/>
        <v>8040527273.6595001</v>
      </c>
      <c r="F14" s="285">
        <f t="shared" si="2"/>
        <v>2042161386.8288</v>
      </c>
      <c r="G14" s="285">
        <f t="shared" si="2"/>
        <v>3397420073.2658997</v>
      </c>
      <c r="H14" s="285">
        <f t="shared" si="2"/>
        <v>5439581460.0946989</v>
      </c>
      <c r="J14" s="483"/>
      <c r="K14" s="483"/>
      <c r="L14" s="483"/>
      <c r="M14" s="483"/>
      <c r="N14" s="483"/>
      <c r="O14" s="483"/>
    </row>
    <row r="15" spans="1:15" ht="15.75">
      <c r="A15" s="42">
        <v>7</v>
      </c>
      <c r="B15" s="46" t="s">
        <v>203</v>
      </c>
      <c r="C15" s="284">
        <v>51141875.240000002</v>
      </c>
      <c r="D15" s="284">
        <v>31363718.274999995</v>
      </c>
      <c r="E15" s="285">
        <f t="shared" si="0"/>
        <v>82505593.515000001</v>
      </c>
      <c r="F15" s="286">
        <v>41814376.670000002</v>
      </c>
      <c r="G15" s="287">
        <v>25198580.946100004</v>
      </c>
      <c r="H15" s="288">
        <f t="shared" si="1"/>
        <v>67012957.616100006</v>
      </c>
      <c r="J15" s="483"/>
      <c r="K15" s="483"/>
      <c r="L15" s="483"/>
      <c r="M15" s="483"/>
      <c r="N15" s="483"/>
      <c r="O15" s="483"/>
    </row>
    <row r="16" spans="1:15" ht="15.75">
      <c r="A16" s="42">
        <v>8</v>
      </c>
      <c r="B16" s="46" t="s">
        <v>204</v>
      </c>
      <c r="C16" s="284">
        <v>58058415.019999996</v>
      </c>
      <c r="D16" s="284">
        <v>0</v>
      </c>
      <c r="E16" s="285">
        <f t="shared" si="0"/>
        <v>58058415.019999996</v>
      </c>
      <c r="F16" s="286">
        <v>47034119.210000001</v>
      </c>
      <c r="G16" s="287">
        <v>0</v>
      </c>
      <c r="H16" s="288">
        <f t="shared" si="1"/>
        <v>47034119.210000001</v>
      </c>
      <c r="J16" s="483"/>
      <c r="K16" s="483"/>
      <c r="L16" s="483"/>
      <c r="M16" s="483"/>
      <c r="N16" s="483"/>
      <c r="O16" s="483"/>
    </row>
    <row r="17" spans="1:15" ht="15.75">
      <c r="A17" s="42">
        <v>9</v>
      </c>
      <c r="B17" s="46" t="s">
        <v>205</v>
      </c>
      <c r="C17" s="284">
        <v>32941233.279999997</v>
      </c>
      <c r="D17" s="284">
        <v>9657600</v>
      </c>
      <c r="E17" s="285">
        <f t="shared" si="0"/>
        <v>42598833.280000001</v>
      </c>
      <c r="F17" s="286">
        <v>375587958.04000002</v>
      </c>
      <c r="G17" s="287">
        <v>4890400</v>
      </c>
      <c r="H17" s="288">
        <f t="shared" si="1"/>
        <v>380478358.04000002</v>
      </c>
      <c r="J17" s="483"/>
      <c r="K17" s="483"/>
      <c r="L17" s="483"/>
      <c r="M17" s="483"/>
      <c r="N17" s="483"/>
      <c r="O17" s="483"/>
    </row>
    <row r="18" spans="1:15" ht="15.75">
      <c r="A18" s="42">
        <v>10</v>
      </c>
      <c r="B18" s="46" t="s">
        <v>206</v>
      </c>
      <c r="C18" s="284">
        <v>485211965.25999999</v>
      </c>
      <c r="D18" s="284">
        <v>0</v>
      </c>
      <c r="E18" s="285">
        <f t="shared" si="0"/>
        <v>485211965.25999999</v>
      </c>
      <c r="F18" s="286">
        <v>338487885.98000002</v>
      </c>
      <c r="G18" s="287">
        <v>0</v>
      </c>
      <c r="H18" s="288">
        <f t="shared" si="1"/>
        <v>338487885.98000002</v>
      </c>
      <c r="J18" s="483"/>
      <c r="K18" s="483"/>
      <c r="L18" s="483"/>
      <c r="M18" s="483"/>
      <c r="N18" s="483"/>
      <c r="O18" s="483"/>
    </row>
    <row r="19" spans="1:15" ht="15.75">
      <c r="A19" s="42">
        <v>11</v>
      </c>
      <c r="B19" s="46" t="s">
        <v>207</v>
      </c>
      <c r="C19" s="284">
        <v>107643793.7264</v>
      </c>
      <c r="D19" s="284">
        <v>85221028.57249999</v>
      </c>
      <c r="E19" s="285">
        <f t="shared" si="0"/>
        <v>192864822.29890001</v>
      </c>
      <c r="F19" s="286">
        <v>117303834.87199999</v>
      </c>
      <c r="G19" s="287">
        <v>150315346.05489999</v>
      </c>
      <c r="H19" s="288">
        <f t="shared" si="1"/>
        <v>267619180.92689997</v>
      </c>
      <c r="J19" s="483"/>
      <c r="K19" s="483"/>
      <c r="L19" s="483"/>
      <c r="M19" s="483"/>
      <c r="N19" s="483"/>
      <c r="O19" s="483"/>
    </row>
    <row r="20" spans="1:15" ht="15.75">
      <c r="A20" s="42">
        <v>12</v>
      </c>
      <c r="B20" s="48" t="s">
        <v>208</v>
      </c>
      <c r="C20" s="285">
        <f>SUM(C7:C11)+SUM(C14:C19)</f>
        <v>5493571067.0811996</v>
      </c>
      <c r="D20" s="285">
        <f>SUM(D7:D11)+SUM(D14:D19)</f>
        <v>6605024241.9995461</v>
      </c>
      <c r="E20" s="285">
        <f t="shared" si="0"/>
        <v>12098595309.080746</v>
      </c>
      <c r="F20" s="285">
        <f>SUM(F7:F11)+SUM(F14:F19)</f>
        <v>3885228335.5832005</v>
      </c>
      <c r="G20" s="285">
        <f>SUM(G7:G11)+SUM(G14:G19)</f>
        <v>5014515112.5053005</v>
      </c>
      <c r="H20" s="288">
        <f t="shared" si="1"/>
        <v>8899743448.088501</v>
      </c>
      <c r="J20" s="483"/>
      <c r="K20" s="483"/>
      <c r="L20" s="483"/>
      <c r="M20" s="483"/>
      <c r="N20" s="483"/>
      <c r="O20" s="483"/>
    </row>
    <row r="21" spans="1:15" ht="15.75">
      <c r="A21" s="42"/>
      <c r="B21" s="43" t="s">
        <v>225</v>
      </c>
      <c r="C21" s="289"/>
      <c r="D21" s="289"/>
      <c r="E21" s="289"/>
      <c r="F21" s="290"/>
      <c r="G21" s="291"/>
      <c r="H21" s="292"/>
      <c r="J21" s="483"/>
      <c r="K21" s="483"/>
      <c r="L21" s="483"/>
      <c r="M21" s="483"/>
      <c r="N21" s="483"/>
      <c r="O21" s="483"/>
    </row>
    <row r="22" spans="1:15" ht="15.75">
      <c r="A22" s="42">
        <v>13</v>
      </c>
      <c r="B22" s="46" t="s">
        <v>209</v>
      </c>
      <c r="C22" s="284">
        <v>67873439.799999997</v>
      </c>
      <c r="D22" s="284">
        <v>45343952.6866</v>
      </c>
      <c r="E22" s="285">
        <f>C22+D22</f>
        <v>113217392.4866</v>
      </c>
      <c r="F22" s="286">
        <v>79552929.640000001</v>
      </c>
      <c r="G22" s="287">
        <v>144639561.4853</v>
      </c>
      <c r="H22" s="288">
        <f t="shared" si="1"/>
        <v>224192491.12529999</v>
      </c>
      <c r="J22" s="483"/>
      <c r="K22" s="483"/>
      <c r="L22" s="483"/>
      <c r="M22" s="483"/>
      <c r="N22" s="483"/>
      <c r="O22" s="483"/>
    </row>
    <row r="23" spans="1:15" ht="15.75">
      <c r="A23" s="42">
        <v>14</v>
      </c>
      <c r="B23" s="46" t="s">
        <v>210</v>
      </c>
      <c r="C23" s="284">
        <v>945092454.36999857</v>
      </c>
      <c r="D23" s="284">
        <v>1288340791.4830997</v>
      </c>
      <c r="E23" s="285">
        <f t="shared" ref="E23:E40" si="3">C23+D23</f>
        <v>2233433245.8530984</v>
      </c>
      <c r="F23" s="286">
        <v>836969872.38</v>
      </c>
      <c r="G23" s="287">
        <v>1019768995.4502001</v>
      </c>
      <c r="H23" s="288">
        <f t="shared" si="1"/>
        <v>1856738867.8302002</v>
      </c>
      <c r="J23" s="483"/>
      <c r="K23" s="483"/>
      <c r="L23" s="483"/>
      <c r="M23" s="483"/>
      <c r="N23" s="483"/>
      <c r="O23" s="483"/>
    </row>
    <row r="24" spans="1:15" ht="15.75">
      <c r="A24" s="42">
        <v>15</v>
      </c>
      <c r="B24" s="46" t="s">
        <v>211</v>
      </c>
      <c r="C24" s="284">
        <v>934840585.83000004</v>
      </c>
      <c r="D24" s="284">
        <v>1589317442.6406999</v>
      </c>
      <c r="E24" s="285">
        <f t="shared" si="3"/>
        <v>2524158028.4706998</v>
      </c>
      <c r="F24" s="286">
        <v>328370586.54000002</v>
      </c>
      <c r="G24" s="287">
        <v>1135281258.608</v>
      </c>
      <c r="H24" s="288">
        <f t="shared" si="1"/>
        <v>1463651845.148</v>
      </c>
      <c r="J24" s="483"/>
      <c r="K24" s="483"/>
      <c r="L24" s="483"/>
      <c r="M24" s="483"/>
      <c r="N24" s="483"/>
      <c r="O24" s="483"/>
    </row>
    <row r="25" spans="1:15" ht="15.75">
      <c r="A25" s="42">
        <v>16</v>
      </c>
      <c r="B25" s="46" t="s">
        <v>212</v>
      </c>
      <c r="C25" s="284">
        <v>713545802.91000009</v>
      </c>
      <c r="D25" s="284">
        <v>2158657006.9819999</v>
      </c>
      <c r="E25" s="285">
        <f t="shared" si="3"/>
        <v>2872202809.8920002</v>
      </c>
      <c r="F25" s="286">
        <v>242030899.48000002</v>
      </c>
      <c r="G25" s="287">
        <v>1811283342.1977</v>
      </c>
      <c r="H25" s="288">
        <f t="shared" si="1"/>
        <v>2053314241.6777</v>
      </c>
      <c r="J25" s="483"/>
      <c r="K25" s="483"/>
      <c r="L25" s="483"/>
      <c r="M25" s="483"/>
      <c r="N25" s="483"/>
      <c r="O25" s="483"/>
    </row>
    <row r="26" spans="1:15" ht="15.75">
      <c r="A26" s="42">
        <v>17</v>
      </c>
      <c r="B26" s="46" t="s">
        <v>213</v>
      </c>
      <c r="C26" s="289">
        <v>0</v>
      </c>
      <c r="D26" s="289">
        <v>0</v>
      </c>
      <c r="E26" s="285">
        <f t="shared" si="3"/>
        <v>0</v>
      </c>
      <c r="F26" s="290">
        <v>0</v>
      </c>
      <c r="G26" s="291">
        <v>0</v>
      </c>
      <c r="H26" s="288">
        <f t="shared" si="1"/>
        <v>0</v>
      </c>
      <c r="J26" s="483"/>
      <c r="K26" s="483"/>
      <c r="L26" s="483"/>
      <c r="M26" s="483"/>
      <c r="N26" s="483"/>
      <c r="O26" s="483"/>
    </row>
    <row r="27" spans="1:15" ht="15.75">
      <c r="A27" s="42">
        <v>18</v>
      </c>
      <c r="B27" s="46" t="s">
        <v>214</v>
      </c>
      <c r="C27" s="284">
        <v>898039700</v>
      </c>
      <c r="D27" s="284">
        <v>1116036146.7200003</v>
      </c>
      <c r="E27" s="285">
        <f t="shared" si="3"/>
        <v>2014075846.7200003</v>
      </c>
      <c r="F27" s="286">
        <v>636818455.39999998</v>
      </c>
      <c r="G27" s="287">
        <v>514027647.00999999</v>
      </c>
      <c r="H27" s="288">
        <f t="shared" si="1"/>
        <v>1150846102.4099998</v>
      </c>
      <c r="J27" s="483"/>
      <c r="K27" s="483"/>
      <c r="L27" s="483"/>
      <c r="M27" s="483"/>
      <c r="N27" s="483"/>
      <c r="O27" s="483"/>
    </row>
    <row r="28" spans="1:15" ht="15.75">
      <c r="A28" s="42">
        <v>19</v>
      </c>
      <c r="B28" s="46" t="s">
        <v>215</v>
      </c>
      <c r="C28" s="284">
        <v>15941412.34</v>
      </c>
      <c r="D28" s="284">
        <v>36025356.487100005</v>
      </c>
      <c r="E28" s="285">
        <f t="shared" si="3"/>
        <v>51966768.827100009</v>
      </c>
      <c r="F28" s="286">
        <v>7643669.4400000004</v>
      </c>
      <c r="G28" s="287">
        <v>31170366.232699998</v>
      </c>
      <c r="H28" s="288">
        <f t="shared" si="1"/>
        <v>38814035.672699995</v>
      </c>
      <c r="J28" s="483"/>
      <c r="K28" s="483"/>
      <c r="L28" s="483"/>
      <c r="M28" s="483"/>
      <c r="N28" s="483"/>
      <c r="O28" s="483"/>
    </row>
    <row r="29" spans="1:15" ht="15.75">
      <c r="A29" s="42">
        <v>20</v>
      </c>
      <c r="B29" s="46" t="s">
        <v>137</v>
      </c>
      <c r="C29" s="284">
        <v>103002850.31480001</v>
      </c>
      <c r="D29" s="284">
        <v>82900475.739099994</v>
      </c>
      <c r="E29" s="285">
        <f t="shared" si="3"/>
        <v>185903326.0539</v>
      </c>
      <c r="F29" s="286">
        <v>74087208.455200002</v>
      </c>
      <c r="G29" s="287">
        <v>179380759.9921</v>
      </c>
      <c r="H29" s="288">
        <f t="shared" si="1"/>
        <v>253467968.44730002</v>
      </c>
      <c r="J29" s="483"/>
      <c r="K29" s="483"/>
      <c r="L29" s="483"/>
      <c r="M29" s="483"/>
      <c r="N29" s="483"/>
      <c r="O29" s="483"/>
    </row>
    <row r="30" spans="1:15" ht="15.75">
      <c r="A30" s="42">
        <v>21</v>
      </c>
      <c r="B30" s="46" t="s">
        <v>216</v>
      </c>
      <c r="C30" s="284">
        <v>12562250</v>
      </c>
      <c r="D30" s="284">
        <v>425472800</v>
      </c>
      <c r="E30" s="285">
        <f t="shared" si="3"/>
        <v>438035050</v>
      </c>
      <c r="F30" s="286">
        <v>12562250</v>
      </c>
      <c r="G30" s="287">
        <v>366014600</v>
      </c>
      <c r="H30" s="288">
        <f t="shared" si="1"/>
        <v>378576850</v>
      </c>
      <c r="J30" s="483"/>
      <c r="K30" s="483"/>
      <c r="L30" s="483"/>
      <c r="M30" s="483"/>
      <c r="N30" s="483"/>
      <c r="O30" s="483"/>
    </row>
    <row r="31" spans="1:15" ht="15.75">
      <c r="A31" s="42">
        <v>22</v>
      </c>
      <c r="B31" s="48" t="s">
        <v>217</v>
      </c>
      <c r="C31" s="285">
        <f>SUM(C22:C30)</f>
        <v>3690898495.5647988</v>
      </c>
      <c r="D31" s="285">
        <f>SUM(D22:D30)</f>
        <v>6742093972.7385998</v>
      </c>
      <c r="E31" s="285">
        <f>C31+D31</f>
        <v>10432992468.303398</v>
      </c>
      <c r="F31" s="285">
        <f>SUM(F22:F30)</f>
        <v>2218035871.3352003</v>
      </c>
      <c r="G31" s="285">
        <f>SUM(G22:G30)</f>
        <v>5201566530.9759998</v>
      </c>
      <c r="H31" s="288">
        <f t="shared" si="1"/>
        <v>7419602402.3112001</v>
      </c>
      <c r="J31" s="483"/>
      <c r="K31" s="483"/>
      <c r="L31" s="483"/>
      <c r="M31" s="483"/>
      <c r="N31" s="483"/>
      <c r="O31" s="483"/>
    </row>
    <row r="32" spans="1:15" ht="15.75">
      <c r="A32" s="42"/>
      <c r="B32" s="43" t="s">
        <v>226</v>
      </c>
      <c r="C32" s="289"/>
      <c r="D32" s="289"/>
      <c r="E32" s="284"/>
      <c r="F32" s="290"/>
      <c r="G32" s="291"/>
      <c r="H32" s="292"/>
      <c r="J32" s="483"/>
      <c r="K32" s="483"/>
      <c r="L32" s="483"/>
      <c r="M32" s="483"/>
      <c r="N32" s="483"/>
      <c r="O32" s="483"/>
    </row>
    <row r="33" spans="1:15" ht="15.75">
      <c r="A33" s="42">
        <v>23</v>
      </c>
      <c r="B33" s="46" t="s">
        <v>218</v>
      </c>
      <c r="C33" s="284">
        <v>21015907.600000001</v>
      </c>
      <c r="D33" s="289">
        <v>0</v>
      </c>
      <c r="E33" s="285">
        <f t="shared" si="3"/>
        <v>21015907.600000001</v>
      </c>
      <c r="F33" s="286">
        <v>21015907.600000001</v>
      </c>
      <c r="G33" s="291">
        <v>0</v>
      </c>
      <c r="H33" s="288">
        <f t="shared" si="1"/>
        <v>21015907.600000001</v>
      </c>
      <c r="J33" s="483"/>
      <c r="K33" s="483"/>
      <c r="L33" s="483"/>
      <c r="M33" s="483"/>
      <c r="N33" s="483"/>
      <c r="O33" s="483"/>
    </row>
    <row r="34" spans="1:15" ht="15.75">
      <c r="A34" s="42">
        <v>24</v>
      </c>
      <c r="B34" s="46" t="s">
        <v>219</v>
      </c>
      <c r="C34" s="284">
        <v>0</v>
      </c>
      <c r="D34" s="289">
        <v>0</v>
      </c>
      <c r="E34" s="285">
        <f t="shared" si="3"/>
        <v>0</v>
      </c>
      <c r="F34" s="286">
        <v>0</v>
      </c>
      <c r="G34" s="291">
        <v>0</v>
      </c>
      <c r="H34" s="288">
        <f t="shared" si="1"/>
        <v>0</v>
      </c>
      <c r="J34" s="483"/>
      <c r="K34" s="483"/>
      <c r="L34" s="483"/>
      <c r="M34" s="483"/>
      <c r="N34" s="483"/>
      <c r="O34" s="483"/>
    </row>
    <row r="35" spans="1:15" ht="15.75">
      <c r="A35" s="42">
        <v>25</v>
      </c>
      <c r="B35" s="47" t="s">
        <v>220</v>
      </c>
      <c r="C35" s="284">
        <v>0</v>
      </c>
      <c r="D35" s="289">
        <v>0</v>
      </c>
      <c r="E35" s="285">
        <f t="shared" si="3"/>
        <v>0</v>
      </c>
      <c r="F35" s="286">
        <v>0</v>
      </c>
      <c r="G35" s="291">
        <v>0</v>
      </c>
      <c r="H35" s="288">
        <f t="shared" si="1"/>
        <v>0</v>
      </c>
      <c r="J35" s="483"/>
      <c r="K35" s="483"/>
      <c r="L35" s="483"/>
      <c r="M35" s="483"/>
      <c r="N35" s="483"/>
      <c r="O35" s="483"/>
    </row>
    <row r="36" spans="1:15" ht="15.75">
      <c r="A36" s="42">
        <v>26</v>
      </c>
      <c r="B36" s="46" t="s">
        <v>221</v>
      </c>
      <c r="C36" s="284">
        <v>529770683.32999998</v>
      </c>
      <c r="D36" s="289">
        <v>0</v>
      </c>
      <c r="E36" s="285">
        <f t="shared" si="3"/>
        <v>529770683.32999998</v>
      </c>
      <c r="F36" s="286">
        <v>552222257.72000003</v>
      </c>
      <c r="G36" s="291">
        <v>0</v>
      </c>
      <c r="H36" s="288">
        <f t="shared" si="1"/>
        <v>552222257.72000003</v>
      </c>
      <c r="J36" s="483"/>
      <c r="K36" s="483"/>
      <c r="L36" s="483"/>
      <c r="M36" s="483"/>
      <c r="N36" s="483"/>
      <c r="O36" s="483"/>
    </row>
    <row r="37" spans="1:15" ht="15.75">
      <c r="A37" s="42">
        <v>27</v>
      </c>
      <c r="B37" s="46" t="s">
        <v>222</v>
      </c>
      <c r="C37" s="284">
        <v>0</v>
      </c>
      <c r="D37" s="289">
        <v>0</v>
      </c>
      <c r="E37" s="285">
        <f t="shared" si="3"/>
        <v>0</v>
      </c>
      <c r="F37" s="286">
        <v>0</v>
      </c>
      <c r="G37" s="291">
        <v>0</v>
      </c>
      <c r="H37" s="288">
        <f t="shared" si="1"/>
        <v>0</v>
      </c>
      <c r="J37" s="483"/>
      <c r="K37" s="483"/>
      <c r="L37" s="483"/>
      <c r="M37" s="483"/>
      <c r="N37" s="483"/>
      <c r="O37" s="483"/>
    </row>
    <row r="38" spans="1:15" ht="15.75">
      <c r="A38" s="42">
        <v>28</v>
      </c>
      <c r="B38" s="46" t="s">
        <v>223</v>
      </c>
      <c r="C38" s="284">
        <v>1044775409.3218</v>
      </c>
      <c r="D38" s="289">
        <v>0</v>
      </c>
      <c r="E38" s="285">
        <f t="shared" si="3"/>
        <v>1044775409.3218</v>
      </c>
      <c r="F38" s="286">
        <v>836862035.08230007</v>
      </c>
      <c r="G38" s="291">
        <v>0</v>
      </c>
      <c r="H38" s="288">
        <f t="shared" si="1"/>
        <v>836862035.08230007</v>
      </c>
      <c r="J38" s="483"/>
      <c r="K38" s="483"/>
      <c r="L38" s="483"/>
      <c r="M38" s="483"/>
      <c r="N38" s="483"/>
      <c r="O38" s="483"/>
    </row>
    <row r="39" spans="1:15" ht="15.75">
      <c r="A39" s="42">
        <v>29</v>
      </c>
      <c r="B39" s="46" t="s">
        <v>239</v>
      </c>
      <c r="C39" s="284">
        <v>70040845.019999996</v>
      </c>
      <c r="D39" s="289">
        <v>0</v>
      </c>
      <c r="E39" s="285">
        <f t="shared" si="3"/>
        <v>70040845.019999996</v>
      </c>
      <c r="F39" s="286">
        <v>70040845.019999996</v>
      </c>
      <c r="G39" s="291">
        <v>0</v>
      </c>
      <c r="H39" s="288">
        <f t="shared" si="1"/>
        <v>70040845.019999996</v>
      </c>
      <c r="J39" s="483"/>
      <c r="K39" s="483"/>
      <c r="L39" s="483"/>
      <c r="M39" s="483"/>
      <c r="N39" s="483"/>
      <c r="O39" s="483"/>
    </row>
    <row r="40" spans="1:15" ht="15.75">
      <c r="A40" s="42">
        <v>30</v>
      </c>
      <c r="B40" s="48" t="s">
        <v>224</v>
      </c>
      <c r="C40" s="284">
        <v>1665602845.2718</v>
      </c>
      <c r="D40" s="289">
        <v>0</v>
      </c>
      <c r="E40" s="285">
        <f t="shared" si="3"/>
        <v>1665602845.2718</v>
      </c>
      <c r="F40" s="286">
        <v>1480141045.4223001</v>
      </c>
      <c r="G40" s="291">
        <v>0</v>
      </c>
      <c r="H40" s="288">
        <f t="shared" si="1"/>
        <v>1480141045.4223001</v>
      </c>
      <c r="J40" s="483"/>
      <c r="K40" s="483"/>
      <c r="L40" s="483"/>
      <c r="M40" s="483"/>
      <c r="N40" s="483"/>
      <c r="O40" s="483"/>
    </row>
    <row r="41" spans="1:15" ht="16.5" thickBot="1">
      <c r="A41" s="49">
        <v>31</v>
      </c>
      <c r="B41" s="50" t="s">
        <v>240</v>
      </c>
      <c r="C41" s="293">
        <f>C31+C40</f>
        <v>5356501340.8365993</v>
      </c>
      <c r="D41" s="293">
        <f>D31+D40</f>
        <v>6742093972.7385998</v>
      </c>
      <c r="E41" s="293">
        <f>C41+D41</f>
        <v>12098595313.575199</v>
      </c>
      <c r="F41" s="293">
        <f>F31+F40</f>
        <v>3698176916.7575006</v>
      </c>
      <c r="G41" s="293">
        <f>G31+G40</f>
        <v>5201566530.9759998</v>
      </c>
      <c r="H41" s="294">
        <f>F41+G41</f>
        <v>8899743447.7335014</v>
      </c>
      <c r="J41" s="483"/>
      <c r="K41" s="483"/>
      <c r="L41" s="483"/>
      <c r="M41" s="483"/>
      <c r="N41" s="483"/>
      <c r="O41" s="483"/>
    </row>
    <row r="43" spans="1:15">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16" activePane="bottomRight" state="frozen"/>
      <selection pane="topRight" activeCell="B1" sqref="B1"/>
      <selection pane="bottomLeft" activeCell="A6" sqref="A6"/>
      <selection pane="bottomRight" activeCell="C34" sqref="C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5" ht="15.75">
      <c r="A1" s="18" t="s">
        <v>231</v>
      </c>
      <c r="B1" s="17" t="s">
        <v>894</v>
      </c>
      <c r="C1" s="17"/>
    </row>
    <row r="2" spans="1:15" ht="15.75">
      <c r="A2" s="18" t="s">
        <v>232</v>
      </c>
      <c r="B2" s="488">
        <v>43190</v>
      </c>
      <c r="C2" s="30"/>
      <c r="D2" s="19"/>
      <c r="E2" s="19"/>
      <c r="F2" s="19"/>
      <c r="G2" s="19"/>
      <c r="H2" s="19"/>
    </row>
    <row r="3" spans="1:15" ht="15.75">
      <c r="A3" s="18"/>
      <c r="B3" s="17"/>
      <c r="C3" s="30"/>
      <c r="D3" s="19"/>
      <c r="E3" s="19"/>
      <c r="F3" s="19"/>
      <c r="G3" s="19"/>
      <c r="H3" s="19"/>
    </row>
    <row r="4" spans="1:15" ht="16.5" thickBot="1">
      <c r="A4" s="52" t="s">
        <v>652</v>
      </c>
      <c r="B4" s="31" t="s">
        <v>265</v>
      </c>
      <c r="C4" s="38"/>
      <c r="D4" s="38"/>
      <c r="E4" s="38"/>
      <c r="F4" s="52"/>
      <c r="G4" s="52"/>
      <c r="H4" s="53" t="s">
        <v>135</v>
      </c>
    </row>
    <row r="5" spans="1:15" ht="15.75">
      <c r="A5" s="133"/>
      <c r="B5" s="134"/>
      <c r="C5" s="524" t="s">
        <v>237</v>
      </c>
      <c r="D5" s="525"/>
      <c r="E5" s="526"/>
      <c r="F5" s="524" t="s">
        <v>238</v>
      </c>
      <c r="G5" s="525"/>
      <c r="H5" s="527"/>
    </row>
    <row r="6" spans="1:15">
      <c r="A6" s="135" t="s">
        <v>32</v>
      </c>
      <c r="B6" s="54"/>
      <c r="C6" s="55" t="s">
        <v>33</v>
      </c>
      <c r="D6" s="55" t="s">
        <v>138</v>
      </c>
      <c r="E6" s="55" t="s">
        <v>74</v>
      </c>
      <c r="F6" s="55" t="s">
        <v>33</v>
      </c>
      <c r="G6" s="55" t="s">
        <v>138</v>
      </c>
      <c r="H6" s="136" t="s">
        <v>74</v>
      </c>
    </row>
    <row r="7" spans="1:15">
      <c r="A7" s="137"/>
      <c r="B7" s="57" t="s">
        <v>134</v>
      </c>
      <c r="C7" s="58"/>
      <c r="D7" s="58"/>
      <c r="E7" s="58"/>
      <c r="F7" s="58"/>
      <c r="G7" s="58"/>
      <c r="H7" s="138"/>
    </row>
    <row r="8" spans="1:15" ht="15.75">
      <c r="A8" s="137">
        <v>1</v>
      </c>
      <c r="B8" s="59" t="s">
        <v>139</v>
      </c>
      <c r="C8" s="295">
        <v>2169210.16</v>
      </c>
      <c r="D8" s="295">
        <v>2588501.38</v>
      </c>
      <c r="E8" s="285">
        <f>C8+D8</f>
        <v>4757711.54</v>
      </c>
      <c r="F8" s="295">
        <v>1348419.13</v>
      </c>
      <c r="G8" s="295">
        <v>693328.23</v>
      </c>
      <c r="H8" s="296">
        <f>F8+G8</f>
        <v>2041747.3599999999</v>
      </c>
      <c r="J8" s="484"/>
      <c r="K8" s="484"/>
      <c r="L8" s="484"/>
      <c r="M8" s="484"/>
      <c r="N8" s="484"/>
      <c r="O8" s="484"/>
    </row>
    <row r="9" spans="1:15" ht="15.75">
      <c r="A9" s="137">
        <v>2</v>
      </c>
      <c r="B9" s="59" t="s">
        <v>140</v>
      </c>
      <c r="C9" s="297">
        <f>SUM(C10:C18)</f>
        <v>125613796.82999998</v>
      </c>
      <c r="D9" s="297">
        <f>SUM(D10:D18)</f>
        <v>99913137.829999998</v>
      </c>
      <c r="E9" s="285">
        <f t="shared" ref="E9:E67" si="0">C9+D9</f>
        <v>225526934.65999997</v>
      </c>
      <c r="F9" s="297">
        <f>SUM(F10:F18)</f>
        <v>73252192.459999993</v>
      </c>
      <c r="G9" s="297">
        <f>SUM(G10:G18)</f>
        <v>81609171.976300001</v>
      </c>
      <c r="H9" s="296">
        <f t="shared" ref="H9:H67" si="1">F9+G9</f>
        <v>154861364.43629998</v>
      </c>
      <c r="J9" s="484"/>
      <c r="K9" s="484"/>
      <c r="L9" s="484"/>
      <c r="M9" s="484"/>
      <c r="N9" s="484"/>
      <c r="O9" s="484"/>
    </row>
    <row r="10" spans="1:15" ht="15.75">
      <c r="A10" s="137">
        <v>2.1</v>
      </c>
      <c r="B10" s="60" t="s">
        <v>141</v>
      </c>
      <c r="C10" s="295">
        <v>0</v>
      </c>
      <c r="D10" s="295">
        <v>0</v>
      </c>
      <c r="E10" s="285">
        <f t="shared" si="0"/>
        <v>0</v>
      </c>
      <c r="F10" s="295">
        <v>3458.18</v>
      </c>
      <c r="G10" s="295">
        <v>535854.03</v>
      </c>
      <c r="H10" s="296">
        <f t="shared" si="1"/>
        <v>539312.21000000008</v>
      </c>
      <c r="J10" s="484"/>
      <c r="K10" s="484"/>
      <c r="L10" s="484"/>
      <c r="M10" s="484"/>
      <c r="N10" s="484"/>
      <c r="O10" s="484"/>
    </row>
    <row r="11" spans="1:15" ht="15.75">
      <c r="A11" s="137">
        <v>2.2000000000000002</v>
      </c>
      <c r="B11" s="60" t="s">
        <v>142</v>
      </c>
      <c r="C11" s="295">
        <v>14903881.979999997</v>
      </c>
      <c r="D11" s="295">
        <v>21500568.609999999</v>
      </c>
      <c r="E11" s="285">
        <f t="shared" si="0"/>
        <v>36404450.589999996</v>
      </c>
      <c r="F11" s="295">
        <v>10260047.32</v>
      </c>
      <c r="G11" s="295">
        <v>20154062.536300004</v>
      </c>
      <c r="H11" s="296">
        <f t="shared" si="1"/>
        <v>30414109.856300004</v>
      </c>
      <c r="J11" s="484"/>
      <c r="K11" s="484"/>
      <c r="L11" s="484"/>
      <c r="M11" s="484"/>
      <c r="N11" s="484"/>
      <c r="O11" s="484"/>
    </row>
    <row r="12" spans="1:15" ht="15.75">
      <c r="A12" s="137">
        <v>2.2999999999999998</v>
      </c>
      <c r="B12" s="60" t="s">
        <v>143</v>
      </c>
      <c r="C12" s="295">
        <v>2443224.0100000002</v>
      </c>
      <c r="D12" s="295">
        <v>9374308.9399999995</v>
      </c>
      <c r="E12" s="285">
        <f t="shared" si="0"/>
        <v>11817532.949999999</v>
      </c>
      <c r="F12" s="295">
        <v>1839744.04</v>
      </c>
      <c r="G12" s="295">
        <v>7336137.6799999997</v>
      </c>
      <c r="H12" s="296">
        <f t="shared" si="1"/>
        <v>9175881.7199999988</v>
      </c>
      <c r="J12" s="484"/>
      <c r="K12" s="484"/>
      <c r="L12" s="484"/>
      <c r="M12" s="484"/>
      <c r="N12" s="484"/>
      <c r="O12" s="484"/>
    </row>
    <row r="13" spans="1:15" ht="15.75">
      <c r="A13" s="137">
        <v>2.4</v>
      </c>
      <c r="B13" s="60" t="s">
        <v>144</v>
      </c>
      <c r="C13" s="295">
        <v>2244266.5</v>
      </c>
      <c r="D13" s="295">
        <v>2668411.17</v>
      </c>
      <c r="E13" s="285">
        <f t="shared" si="0"/>
        <v>4912677.67</v>
      </c>
      <c r="F13" s="295">
        <v>251120.43</v>
      </c>
      <c r="G13" s="295">
        <v>3136090.57</v>
      </c>
      <c r="H13" s="296">
        <f t="shared" si="1"/>
        <v>3387211</v>
      </c>
      <c r="J13" s="484"/>
      <c r="K13" s="484"/>
      <c r="L13" s="484"/>
      <c r="M13" s="484"/>
      <c r="N13" s="484"/>
      <c r="O13" s="484"/>
    </row>
    <row r="14" spans="1:15" ht="15.75">
      <c r="A14" s="137">
        <v>2.5</v>
      </c>
      <c r="B14" s="60" t="s">
        <v>145</v>
      </c>
      <c r="C14" s="295">
        <v>2561879.2000000002</v>
      </c>
      <c r="D14" s="295">
        <v>4287894.26</v>
      </c>
      <c r="E14" s="285">
        <f t="shared" si="0"/>
        <v>6849773.46</v>
      </c>
      <c r="F14" s="295">
        <v>915897.78</v>
      </c>
      <c r="G14" s="295">
        <v>4007753.0599999996</v>
      </c>
      <c r="H14" s="296">
        <f t="shared" si="1"/>
        <v>4923650.84</v>
      </c>
      <c r="J14" s="484"/>
      <c r="K14" s="484"/>
      <c r="L14" s="484"/>
      <c r="M14" s="484"/>
      <c r="N14" s="484"/>
      <c r="O14" s="484"/>
    </row>
    <row r="15" spans="1:15" ht="15.75">
      <c r="A15" s="137">
        <v>2.6</v>
      </c>
      <c r="B15" s="60" t="s">
        <v>146</v>
      </c>
      <c r="C15" s="295">
        <v>4259355.55</v>
      </c>
      <c r="D15" s="295">
        <v>6364642.8100000005</v>
      </c>
      <c r="E15" s="285">
        <f t="shared" si="0"/>
        <v>10623998.359999999</v>
      </c>
      <c r="F15" s="295">
        <v>1287340.8899999999</v>
      </c>
      <c r="G15" s="295">
        <v>4876395.13</v>
      </c>
      <c r="H15" s="296">
        <f t="shared" si="1"/>
        <v>6163736.0199999996</v>
      </c>
      <c r="J15" s="484"/>
      <c r="K15" s="484"/>
      <c r="L15" s="484"/>
      <c r="M15" s="484"/>
      <c r="N15" s="484"/>
      <c r="O15" s="484"/>
    </row>
    <row r="16" spans="1:15" ht="15.75">
      <c r="A16" s="137">
        <v>2.7</v>
      </c>
      <c r="B16" s="60" t="s">
        <v>147</v>
      </c>
      <c r="C16" s="295">
        <v>2532584.7200000002</v>
      </c>
      <c r="D16" s="295">
        <v>3523592.64</v>
      </c>
      <c r="E16" s="285">
        <f t="shared" si="0"/>
        <v>6056177.3600000003</v>
      </c>
      <c r="F16" s="295">
        <v>1526594.4300000002</v>
      </c>
      <c r="G16" s="295">
        <v>1732690.86</v>
      </c>
      <c r="H16" s="296">
        <f t="shared" si="1"/>
        <v>3259285.29</v>
      </c>
      <c r="J16" s="484"/>
      <c r="K16" s="484"/>
      <c r="L16" s="484"/>
      <c r="M16" s="484"/>
      <c r="N16" s="484"/>
      <c r="O16" s="484"/>
    </row>
    <row r="17" spans="1:15" ht="15.75">
      <c r="A17" s="137">
        <v>2.8</v>
      </c>
      <c r="B17" s="60" t="s">
        <v>148</v>
      </c>
      <c r="C17" s="295">
        <v>96123113.349999994</v>
      </c>
      <c r="D17" s="295">
        <v>44860032.890000001</v>
      </c>
      <c r="E17" s="285">
        <f t="shared" si="0"/>
        <v>140983146.24000001</v>
      </c>
      <c r="F17" s="295">
        <v>57037944.25</v>
      </c>
      <c r="G17" s="295">
        <v>35501960.899999999</v>
      </c>
      <c r="H17" s="296">
        <f t="shared" si="1"/>
        <v>92539905.150000006</v>
      </c>
      <c r="J17" s="484"/>
      <c r="K17" s="484"/>
      <c r="L17" s="484"/>
      <c r="M17" s="484"/>
      <c r="N17" s="484"/>
      <c r="O17" s="484"/>
    </row>
    <row r="18" spans="1:15" ht="15.75">
      <c r="A18" s="137">
        <v>2.9</v>
      </c>
      <c r="B18" s="60" t="s">
        <v>149</v>
      </c>
      <c r="C18" s="295">
        <v>545491.52</v>
      </c>
      <c r="D18" s="295">
        <v>7333686.5099999998</v>
      </c>
      <c r="E18" s="285">
        <f t="shared" si="0"/>
        <v>7879178.0299999993</v>
      </c>
      <c r="F18" s="295">
        <v>130045.14000000001</v>
      </c>
      <c r="G18" s="295">
        <v>4328227.21</v>
      </c>
      <c r="H18" s="296">
        <f t="shared" si="1"/>
        <v>4458272.3499999996</v>
      </c>
      <c r="J18" s="484"/>
      <c r="K18" s="484"/>
      <c r="L18" s="484"/>
      <c r="M18" s="484"/>
      <c r="N18" s="484"/>
      <c r="O18" s="484"/>
    </row>
    <row r="19" spans="1:15" ht="15.75">
      <c r="A19" s="137">
        <v>3</v>
      </c>
      <c r="B19" s="59" t="s">
        <v>150</v>
      </c>
      <c r="C19" s="295">
        <v>5218843.8</v>
      </c>
      <c r="D19" s="295">
        <v>930795.33</v>
      </c>
      <c r="E19" s="285">
        <f t="shared" si="0"/>
        <v>6149639.1299999999</v>
      </c>
      <c r="F19" s="295">
        <v>3493040.84</v>
      </c>
      <c r="G19" s="295">
        <v>1049785.92</v>
      </c>
      <c r="H19" s="296">
        <f t="shared" si="1"/>
        <v>4542826.76</v>
      </c>
      <c r="J19" s="484"/>
      <c r="K19" s="484"/>
      <c r="L19" s="484"/>
      <c r="M19" s="484"/>
      <c r="N19" s="484"/>
      <c r="O19" s="484"/>
    </row>
    <row r="20" spans="1:15" ht="15.75">
      <c r="A20" s="137">
        <v>4</v>
      </c>
      <c r="B20" s="59" t="s">
        <v>151</v>
      </c>
      <c r="C20" s="295">
        <v>21658972.68</v>
      </c>
      <c r="D20" s="295">
        <v>263359.68</v>
      </c>
      <c r="E20" s="285">
        <f t="shared" si="0"/>
        <v>21922332.359999999</v>
      </c>
      <c r="F20" s="295">
        <v>13285787.560000001</v>
      </c>
      <c r="G20" s="295">
        <v>-1326</v>
      </c>
      <c r="H20" s="296">
        <f t="shared" si="1"/>
        <v>13284461.560000001</v>
      </c>
      <c r="J20" s="484"/>
      <c r="K20" s="484"/>
      <c r="L20" s="484"/>
      <c r="M20" s="484"/>
      <c r="N20" s="484"/>
      <c r="O20" s="484"/>
    </row>
    <row r="21" spans="1:15" ht="15.75">
      <c r="A21" s="137">
        <v>5</v>
      </c>
      <c r="B21" s="59" t="s">
        <v>152</v>
      </c>
      <c r="C21" s="295">
        <v>0</v>
      </c>
      <c r="D21" s="295">
        <v>0</v>
      </c>
      <c r="E21" s="285">
        <f t="shared" si="0"/>
        <v>0</v>
      </c>
      <c r="F21" s="295">
        <v>0</v>
      </c>
      <c r="G21" s="295">
        <v>0</v>
      </c>
      <c r="H21" s="296">
        <f>F21+G21</f>
        <v>0</v>
      </c>
      <c r="J21" s="484"/>
      <c r="K21" s="484"/>
      <c r="L21" s="484"/>
      <c r="M21" s="484"/>
      <c r="N21" s="484"/>
      <c r="O21" s="484"/>
    </row>
    <row r="22" spans="1:15" ht="15.75">
      <c r="A22" s="137">
        <v>6</v>
      </c>
      <c r="B22" s="61" t="s">
        <v>153</v>
      </c>
      <c r="C22" s="297">
        <f>C8+C9+C19+C20+C21</f>
        <v>154660823.46999997</v>
      </c>
      <c r="D22" s="297">
        <f>D8+D9+D19+D20+D21</f>
        <v>103695794.22</v>
      </c>
      <c r="E22" s="285">
        <f>C22+D22</f>
        <v>258356617.68999997</v>
      </c>
      <c r="F22" s="297">
        <f>F8+F9+F19+F20+F21</f>
        <v>91379439.989999995</v>
      </c>
      <c r="G22" s="297">
        <f>G8+G9+G19+G20+G21</f>
        <v>83350960.126300007</v>
      </c>
      <c r="H22" s="296">
        <f>F22+G22</f>
        <v>174730400.11629999</v>
      </c>
      <c r="J22" s="484"/>
      <c r="K22" s="484"/>
      <c r="L22" s="484"/>
      <c r="M22" s="484"/>
      <c r="N22" s="484"/>
      <c r="O22" s="484"/>
    </row>
    <row r="23" spans="1:15" ht="15.75">
      <c r="A23" s="137"/>
      <c r="B23" s="57" t="s">
        <v>132</v>
      </c>
      <c r="C23" s="295"/>
      <c r="D23" s="295"/>
      <c r="E23" s="284"/>
      <c r="F23" s="295"/>
      <c r="G23" s="295"/>
      <c r="H23" s="298"/>
      <c r="J23" s="484"/>
      <c r="K23" s="484"/>
      <c r="L23" s="484"/>
      <c r="M23" s="484"/>
      <c r="N23" s="484"/>
      <c r="O23" s="484"/>
    </row>
    <row r="24" spans="1:15" ht="15.75">
      <c r="A24" s="137">
        <v>7</v>
      </c>
      <c r="B24" s="59" t="s">
        <v>154</v>
      </c>
      <c r="C24" s="295">
        <v>22800273.73</v>
      </c>
      <c r="D24" s="295">
        <v>7669262.6299999999</v>
      </c>
      <c r="E24" s="285">
        <f t="shared" si="0"/>
        <v>30469536.359999999</v>
      </c>
      <c r="F24" s="295">
        <v>13792843.42</v>
      </c>
      <c r="G24" s="295">
        <v>6353819.5499999998</v>
      </c>
      <c r="H24" s="296">
        <f t="shared" si="1"/>
        <v>20146662.969999999</v>
      </c>
      <c r="J24" s="484"/>
      <c r="K24" s="484"/>
      <c r="L24" s="484"/>
      <c r="M24" s="484"/>
      <c r="N24" s="484"/>
      <c r="O24" s="484"/>
    </row>
    <row r="25" spans="1:15" ht="15.75">
      <c r="A25" s="137">
        <v>8</v>
      </c>
      <c r="B25" s="59" t="s">
        <v>155</v>
      </c>
      <c r="C25" s="295">
        <v>13075303.030000001</v>
      </c>
      <c r="D25" s="295">
        <v>21611666.310000002</v>
      </c>
      <c r="E25" s="285">
        <f t="shared" si="0"/>
        <v>34686969.340000004</v>
      </c>
      <c r="F25" s="295">
        <v>5312854.2</v>
      </c>
      <c r="G25" s="295">
        <v>20990470.170000002</v>
      </c>
      <c r="H25" s="296">
        <f t="shared" si="1"/>
        <v>26303324.370000001</v>
      </c>
      <c r="J25" s="484"/>
      <c r="K25" s="484"/>
      <c r="L25" s="484"/>
      <c r="M25" s="484"/>
      <c r="N25" s="484"/>
      <c r="O25" s="484"/>
    </row>
    <row r="26" spans="1:15" ht="15.75">
      <c r="A26" s="137">
        <v>9</v>
      </c>
      <c r="B26" s="59" t="s">
        <v>156</v>
      </c>
      <c r="C26" s="295">
        <v>1951444.28</v>
      </c>
      <c r="D26" s="295">
        <v>114147.54</v>
      </c>
      <c r="E26" s="285">
        <f t="shared" si="0"/>
        <v>2065591.82</v>
      </c>
      <c r="F26" s="295">
        <v>1137150.18</v>
      </c>
      <c r="G26" s="295">
        <v>340731.5</v>
      </c>
      <c r="H26" s="296">
        <f t="shared" si="1"/>
        <v>1477881.68</v>
      </c>
      <c r="J26" s="484"/>
      <c r="K26" s="484"/>
      <c r="L26" s="484"/>
      <c r="M26" s="484"/>
      <c r="N26" s="484"/>
      <c r="O26" s="484"/>
    </row>
    <row r="27" spans="1:15" ht="15.75">
      <c r="A27" s="137">
        <v>10</v>
      </c>
      <c r="B27" s="59" t="s">
        <v>157</v>
      </c>
      <c r="C27" s="295">
        <v>0</v>
      </c>
      <c r="D27" s="295">
        <v>0</v>
      </c>
      <c r="E27" s="285">
        <f t="shared" si="0"/>
        <v>0</v>
      </c>
      <c r="F27" s="295">
        <v>0</v>
      </c>
      <c r="G27" s="295">
        <v>0</v>
      </c>
      <c r="H27" s="296">
        <f t="shared" si="1"/>
        <v>0</v>
      </c>
      <c r="J27" s="484"/>
      <c r="K27" s="484"/>
      <c r="L27" s="484"/>
      <c r="M27" s="484"/>
      <c r="N27" s="484"/>
      <c r="O27" s="484"/>
    </row>
    <row r="28" spans="1:15" ht="15.75">
      <c r="A28" s="137">
        <v>11</v>
      </c>
      <c r="B28" s="59" t="s">
        <v>158</v>
      </c>
      <c r="C28" s="295">
        <v>21282390.649999999</v>
      </c>
      <c r="D28" s="295">
        <v>22574236.960000001</v>
      </c>
      <c r="E28" s="285">
        <f t="shared" si="0"/>
        <v>43856627.609999999</v>
      </c>
      <c r="F28" s="295">
        <v>11156994.26</v>
      </c>
      <c r="G28" s="295">
        <v>15815775.210000001</v>
      </c>
      <c r="H28" s="296">
        <f t="shared" si="1"/>
        <v>26972769.469999999</v>
      </c>
      <c r="J28" s="484"/>
      <c r="K28" s="484"/>
      <c r="L28" s="484"/>
      <c r="M28" s="484"/>
      <c r="N28" s="484"/>
      <c r="O28" s="484"/>
    </row>
    <row r="29" spans="1:15" ht="15.75">
      <c r="A29" s="137">
        <v>12</v>
      </c>
      <c r="B29" s="59" t="s">
        <v>159</v>
      </c>
      <c r="C29" s="295">
        <v>242317.86</v>
      </c>
      <c r="D29" s="295">
        <v>8.6999999999999993</v>
      </c>
      <c r="E29" s="285">
        <f t="shared" si="0"/>
        <v>242326.56</v>
      </c>
      <c r="F29" s="295">
        <v>175379.18</v>
      </c>
      <c r="G29" s="295">
        <v>8.73</v>
      </c>
      <c r="H29" s="296">
        <f t="shared" si="1"/>
        <v>175387.91</v>
      </c>
      <c r="J29" s="484"/>
      <c r="K29" s="484"/>
      <c r="L29" s="484"/>
      <c r="M29" s="484"/>
      <c r="N29" s="484"/>
      <c r="O29" s="484"/>
    </row>
    <row r="30" spans="1:15" ht="15.75">
      <c r="A30" s="137">
        <v>13</v>
      </c>
      <c r="B30" s="62" t="s">
        <v>160</v>
      </c>
      <c r="C30" s="297">
        <f>SUM(C24:C29)</f>
        <v>59351729.550000004</v>
      </c>
      <c r="D30" s="297">
        <f>SUM(D24:D29)</f>
        <v>51969322.140000001</v>
      </c>
      <c r="E30" s="285">
        <f t="shared" si="0"/>
        <v>111321051.69</v>
      </c>
      <c r="F30" s="297">
        <f>SUM(F24:F29)</f>
        <v>31575221.240000002</v>
      </c>
      <c r="G30" s="297">
        <f>SUM(G24:G29)</f>
        <v>43500805.160000004</v>
      </c>
      <c r="H30" s="296">
        <f t="shared" si="1"/>
        <v>75076026.400000006</v>
      </c>
      <c r="J30" s="484"/>
      <c r="K30" s="484"/>
      <c r="L30" s="484"/>
      <c r="M30" s="484"/>
      <c r="N30" s="484"/>
      <c r="O30" s="484"/>
    </row>
    <row r="31" spans="1:15" ht="15.75">
      <c r="A31" s="137">
        <v>14</v>
      </c>
      <c r="B31" s="62" t="s">
        <v>161</v>
      </c>
      <c r="C31" s="297">
        <f>C22-C30</f>
        <v>95309093.919999957</v>
      </c>
      <c r="D31" s="297">
        <f>D22-D30</f>
        <v>51726472.079999998</v>
      </c>
      <c r="E31" s="285">
        <f t="shared" si="0"/>
        <v>147035565.99999994</v>
      </c>
      <c r="F31" s="297">
        <f>F22-F30</f>
        <v>59804218.749999993</v>
      </c>
      <c r="G31" s="297">
        <f>G22-G30</f>
        <v>39850154.966300003</v>
      </c>
      <c r="H31" s="296">
        <f t="shared" si="1"/>
        <v>99654373.716299996</v>
      </c>
      <c r="J31" s="484"/>
      <c r="K31" s="484"/>
      <c r="L31" s="484"/>
      <c r="M31" s="484"/>
      <c r="N31" s="484"/>
      <c r="O31" s="484"/>
    </row>
    <row r="32" spans="1:15">
      <c r="A32" s="137"/>
      <c r="B32" s="57"/>
      <c r="C32" s="299"/>
      <c r="D32" s="299"/>
      <c r="E32" s="299"/>
      <c r="F32" s="299"/>
      <c r="G32" s="299"/>
      <c r="H32" s="300"/>
      <c r="J32" s="484"/>
      <c r="K32" s="484"/>
      <c r="L32" s="484"/>
      <c r="M32" s="484"/>
      <c r="N32" s="484"/>
      <c r="O32" s="484"/>
    </row>
    <row r="33" spans="1:15" ht="15.75">
      <c r="A33" s="137"/>
      <c r="B33" s="57" t="s">
        <v>162</v>
      </c>
      <c r="C33" s="295"/>
      <c r="D33" s="295"/>
      <c r="E33" s="284"/>
      <c r="F33" s="295"/>
      <c r="G33" s="295"/>
      <c r="H33" s="298"/>
      <c r="J33" s="484"/>
      <c r="K33" s="484"/>
      <c r="L33" s="484"/>
      <c r="M33" s="484"/>
      <c r="N33" s="484"/>
      <c r="O33" s="484"/>
    </row>
    <row r="34" spans="1:15" ht="15.75">
      <c r="A34" s="137">
        <v>15</v>
      </c>
      <c r="B34" s="56" t="s">
        <v>133</v>
      </c>
      <c r="C34" s="301">
        <f>C35-C36</f>
        <v>46536513.349999994</v>
      </c>
      <c r="D34" s="301">
        <f>D35-D36</f>
        <v>1432872.5518000014</v>
      </c>
      <c r="E34" s="285">
        <f t="shared" si="0"/>
        <v>47969385.901799992</v>
      </c>
      <c r="F34" s="301">
        <f>F35-F36</f>
        <v>24663852.620000001</v>
      </c>
      <c r="G34" s="301">
        <f>G35-G36</f>
        <v>2380437.9560000002</v>
      </c>
      <c r="H34" s="296">
        <f t="shared" si="1"/>
        <v>27044290.576000001</v>
      </c>
      <c r="J34" s="484"/>
      <c r="K34" s="484"/>
      <c r="L34" s="484"/>
      <c r="M34" s="484"/>
      <c r="N34" s="484"/>
      <c r="O34" s="484"/>
    </row>
    <row r="35" spans="1:15" ht="15.75">
      <c r="A35" s="137">
        <v>15.1</v>
      </c>
      <c r="B35" s="60" t="s">
        <v>163</v>
      </c>
      <c r="C35" s="295">
        <v>55938667.549999997</v>
      </c>
      <c r="D35" s="295">
        <v>12531401.581800001</v>
      </c>
      <c r="E35" s="285">
        <f t="shared" si="0"/>
        <v>68470069.131799996</v>
      </c>
      <c r="F35" s="295">
        <v>33165878.91</v>
      </c>
      <c r="G35" s="295">
        <v>13166557.245999999</v>
      </c>
      <c r="H35" s="296">
        <f t="shared" si="1"/>
        <v>46332436.156000003</v>
      </c>
      <c r="J35" s="484"/>
      <c r="K35" s="484"/>
      <c r="L35" s="484"/>
      <c r="M35" s="484"/>
      <c r="N35" s="484"/>
      <c r="O35" s="484"/>
    </row>
    <row r="36" spans="1:15" ht="15.75">
      <c r="A36" s="137">
        <v>15.2</v>
      </c>
      <c r="B36" s="60" t="s">
        <v>164</v>
      </c>
      <c r="C36" s="295">
        <v>9402154.1999999993</v>
      </c>
      <c r="D36" s="295">
        <v>11098529.029999999</v>
      </c>
      <c r="E36" s="285">
        <f t="shared" si="0"/>
        <v>20500683.229999997</v>
      </c>
      <c r="F36" s="295">
        <v>8502026.2899999991</v>
      </c>
      <c r="G36" s="295">
        <v>10786119.289999999</v>
      </c>
      <c r="H36" s="296">
        <f t="shared" si="1"/>
        <v>19288145.579999998</v>
      </c>
      <c r="J36" s="484"/>
      <c r="K36" s="484"/>
      <c r="L36" s="484"/>
      <c r="M36" s="484"/>
      <c r="N36" s="484"/>
      <c r="O36" s="484"/>
    </row>
    <row r="37" spans="1:15" ht="15.75">
      <c r="A37" s="137">
        <v>16</v>
      </c>
      <c r="B37" s="59" t="s">
        <v>165</v>
      </c>
      <c r="C37" s="295">
        <v>0</v>
      </c>
      <c r="D37" s="295">
        <v>0</v>
      </c>
      <c r="E37" s="285">
        <f t="shared" si="0"/>
        <v>0</v>
      </c>
      <c r="F37" s="295">
        <v>0</v>
      </c>
      <c r="G37" s="295">
        <v>0</v>
      </c>
      <c r="H37" s="296">
        <f t="shared" si="1"/>
        <v>0</v>
      </c>
      <c r="J37" s="484"/>
      <c r="K37" s="484"/>
      <c r="L37" s="484"/>
      <c r="M37" s="484"/>
      <c r="N37" s="484"/>
      <c r="O37" s="484"/>
    </row>
    <row r="38" spans="1:15" ht="15.75">
      <c r="A38" s="137">
        <v>17</v>
      </c>
      <c r="B38" s="59" t="s">
        <v>166</v>
      </c>
      <c r="C38" s="295">
        <v>0</v>
      </c>
      <c r="D38" s="295">
        <v>0</v>
      </c>
      <c r="E38" s="285">
        <f t="shared" si="0"/>
        <v>0</v>
      </c>
      <c r="F38" s="295">
        <v>0</v>
      </c>
      <c r="G38" s="295">
        <v>0</v>
      </c>
      <c r="H38" s="296">
        <f t="shared" si="1"/>
        <v>0</v>
      </c>
      <c r="J38" s="484"/>
      <c r="K38" s="484"/>
      <c r="L38" s="484"/>
      <c r="M38" s="484"/>
      <c r="N38" s="484"/>
      <c r="O38" s="484"/>
    </row>
    <row r="39" spans="1:15" ht="15.75">
      <c r="A39" s="137">
        <v>18</v>
      </c>
      <c r="B39" s="59" t="s">
        <v>167</v>
      </c>
      <c r="C39" s="295">
        <v>-0.01</v>
      </c>
      <c r="D39" s="295">
        <v>0</v>
      </c>
      <c r="E39" s="285">
        <f t="shared" si="0"/>
        <v>-0.01</v>
      </c>
      <c r="F39" s="295">
        <v>0</v>
      </c>
      <c r="G39" s="295">
        <v>0</v>
      </c>
      <c r="H39" s="296">
        <f t="shared" si="1"/>
        <v>0</v>
      </c>
      <c r="J39" s="484"/>
      <c r="K39" s="484"/>
      <c r="L39" s="484"/>
      <c r="M39" s="484"/>
      <c r="N39" s="484"/>
      <c r="O39" s="484"/>
    </row>
    <row r="40" spans="1:15" ht="15.75">
      <c r="A40" s="137">
        <v>19</v>
      </c>
      <c r="B40" s="59" t="s">
        <v>168</v>
      </c>
      <c r="C40" s="295">
        <v>28877549.449999999</v>
      </c>
      <c r="D40" s="295">
        <v>0</v>
      </c>
      <c r="E40" s="285">
        <f t="shared" si="0"/>
        <v>28877549.449999999</v>
      </c>
      <c r="F40" s="295">
        <v>21382068.379999999</v>
      </c>
      <c r="G40" s="295">
        <v>0</v>
      </c>
      <c r="H40" s="296">
        <f t="shared" si="1"/>
        <v>21382068.379999999</v>
      </c>
      <c r="J40" s="484"/>
      <c r="K40" s="484"/>
      <c r="L40" s="484"/>
      <c r="M40" s="484"/>
      <c r="N40" s="484"/>
      <c r="O40" s="484"/>
    </row>
    <row r="41" spans="1:15" ht="15.75">
      <c r="A41" s="137">
        <v>20</v>
      </c>
      <c r="B41" s="59" t="s">
        <v>169</v>
      </c>
      <c r="C41" s="295">
        <v>-10073524.630000001</v>
      </c>
      <c r="D41" s="295">
        <v>0</v>
      </c>
      <c r="E41" s="285">
        <f t="shared" si="0"/>
        <v>-10073524.630000001</v>
      </c>
      <c r="F41" s="295">
        <v>-3855673.21</v>
      </c>
      <c r="G41" s="295">
        <v>0</v>
      </c>
      <c r="H41" s="296">
        <f t="shared" si="1"/>
        <v>-3855673.21</v>
      </c>
      <c r="J41" s="484"/>
      <c r="K41" s="484"/>
      <c r="L41" s="484"/>
      <c r="M41" s="484"/>
      <c r="N41" s="484"/>
      <c r="O41" s="484"/>
    </row>
    <row r="42" spans="1:15" ht="15.75">
      <c r="A42" s="137">
        <v>21</v>
      </c>
      <c r="B42" s="59" t="s">
        <v>170</v>
      </c>
      <c r="C42" s="295">
        <v>791427.26</v>
      </c>
      <c r="D42" s="295">
        <v>0</v>
      </c>
      <c r="E42" s="285">
        <f t="shared" si="0"/>
        <v>791427.26</v>
      </c>
      <c r="F42" s="295">
        <v>-205154.98</v>
      </c>
      <c r="G42" s="295">
        <v>0</v>
      </c>
      <c r="H42" s="296">
        <f t="shared" si="1"/>
        <v>-205154.98</v>
      </c>
      <c r="J42" s="484"/>
      <c r="K42" s="484"/>
      <c r="L42" s="484"/>
      <c r="M42" s="484"/>
      <c r="N42" s="484"/>
      <c r="O42" s="484"/>
    </row>
    <row r="43" spans="1:15" ht="15.75">
      <c r="A43" s="137">
        <v>22</v>
      </c>
      <c r="B43" s="59" t="s">
        <v>171</v>
      </c>
      <c r="C43" s="295">
        <v>1495481.92</v>
      </c>
      <c r="D43" s="295">
        <v>4022352.11</v>
      </c>
      <c r="E43" s="285">
        <f t="shared" si="0"/>
        <v>5517834.0299999993</v>
      </c>
      <c r="F43" s="295">
        <v>741597.67</v>
      </c>
      <c r="G43" s="295">
        <v>2793264.56</v>
      </c>
      <c r="H43" s="296">
        <f t="shared" si="1"/>
        <v>3534862.23</v>
      </c>
      <c r="J43" s="484"/>
      <c r="K43" s="484"/>
      <c r="L43" s="484"/>
      <c r="M43" s="484"/>
      <c r="N43" s="484"/>
      <c r="O43" s="484"/>
    </row>
    <row r="44" spans="1:15" ht="15.75">
      <c r="A44" s="137">
        <v>23</v>
      </c>
      <c r="B44" s="59" t="s">
        <v>172</v>
      </c>
      <c r="C44" s="295">
        <v>4477800.42</v>
      </c>
      <c r="D44" s="295">
        <v>602776.96</v>
      </c>
      <c r="E44" s="285">
        <f t="shared" si="0"/>
        <v>5080577.38</v>
      </c>
      <c r="F44" s="295">
        <v>3284113.83</v>
      </c>
      <c r="G44" s="295">
        <v>1104872.51</v>
      </c>
      <c r="H44" s="296">
        <f t="shared" si="1"/>
        <v>4388986.34</v>
      </c>
      <c r="J44" s="484"/>
      <c r="K44" s="484"/>
      <c r="L44" s="484"/>
      <c r="M44" s="484"/>
      <c r="N44" s="484"/>
      <c r="O44" s="484"/>
    </row>
    <row r="45" spans="1:15" ht="15.75">
      <c r="A45" s="137">
        <v>24</v>
      </c>
      <c r="B45" s="62" t="s">
        <v>173</v>
      </c>
      <c r="C45" s="297">
        <f>C34+C37+C38+C39+C40+C41+C42+C43+C44</f>
        <v>72105247.75999999</v>
      </c>
      <c r="D45" s="297">
        <f>D34+D37+D38+D39+D40+D41+D42+D43+D44</f>
        <v>6058001.6218000008</v>
      </c>
      <c r="E45" s="285">
        <f t="shared" si="0"/>
        <v>78163249.381799996</v>
      </c>
      <c r="F45" s="297">
        <f>F34+F37+F38+F39+F40+F41+F42+F43+F44</f>
        <v>46010804.310000002</v>
      </c>
      <c r="G45" s="297">
        <f>G34+G37+G38+G39+G40+G41+G42+G43+G44</f>
        <v>6278575.0260000005</v>
      </c>
      <c r="H45" s="296">
        <f t="shared" si="1"/>
        <v>52289379.336000003</v>
      </c>
      <c r="J45" s="484"/>
      <c r="K45" s="484"/>
      <c r="L45" s="484"/>
      <c r="M45" s="484"/>
      <c r="N45" s="484"/>
      <c r="O45" s="484"/>
    </row>
    <row r="46" spans="1:15">
      <c r="A46" s="137"/>
      <c r="B46" s="57" t="s">
        <v>174</v>
      </c>
      <c r="C46" s="295"/>
      <c r="D46" s="295"/>
      <c r="E46" s="295"/>
      <c r="F46" s="295"/>
      <c r="G46" s="295"/>
      <c r="H46" s="302"/>
      <c r="J46" s="484"/>
      <c r="K46" s="484"/>
      <c r="L46" s="484"/>
      <c r="M46" s="484"/>
      <c r="N46" s="484"/>
      <c r="O46" s="484"/>
    </row>
    <row r="47" spans="1:15" ht="15.75">
      <c r="A47" s="137">
        <v>25</v>
      </c>
      <c r="B47" s="59" t="s">
        <v>175</v>
      </c>
      <c r="C47" s="295">
        <v>5914434.8399999999</v>
      </c>
      <c r="D47" s="295">
        <v>1071119.74</v>
      </c>
      <c r="E47" s="285">
        <f t="shared" si="0"/>
        <v>6985554.5800000001</v>
      </c>
      <c r="F47" s="295">
        <v>3753278.3</v>
      </c>
      <c r="G47" s="295">
        <v>1428354.4</v>
      </c>
      <c r="H47" s="296">
        <f t="shared" si="1"/>
        <v>5181632.6999999993</v>
      </c>
      <c r="J47" s="484"/>
      <c r="K47" s="484"/>
      <c r="L47" s="484"/>
      <c r="M47" s="484"/>
      <c r="N47" s="484"/>
      <c r="O47" s="484"/>
    </row>
    <row r="48" spans="1:15" ht="15.75">
      <c r="A48" s="137">
        <v>26</v>
      </c>
      <c r="B48" s="59" t="s">
        <v>176</v>
      </c>
      <c r="C48" s="295">
        <v>4244643.57</v>
      </c>
      <c r="D48" s="295">
        <v>748433.61</v>
      </c>
      <c r="E48" s="285">
        <f t="shared" si="0"/>
        <v>4993077.1800000006</v>
      </c>
      <c r="F48" s="295">
        <v>3614353.33</v>
      </c>
      <c r="G48" s="295">
        <v>9318279.5800000001</v>
      </c>
      <c r="H48" s="296">
        <f t="shared" si="1"/>
        <v>12932632.91</v>
      </c>
      <c r="J48" s="484"/>
      <c r="K48" s="484"/>
      <c r="L48" s="484"/>
      <c r="M48" s="484"/>
      <c r="N48" s="484"/>
      <c r="O48" s="484"/>
    </row>
    <row r="49" spans="1:15" ht="15.75">
      <c r="A49" s="137">
        <v>27</v>
      </c>
      <c r="B49" s="59" t="s">
        <v>177</v>
      </c>
      <c r="C49" s="295">
        <v>53011369.880000003</v>
      </c>
      <c r="D49" s="295">
        <v>0</v>
      </c>
      <c r="E49" s="285">
        <f t="shared" si="0"/>
        <v>53011369.880000003</v>
      </c>
      <c r="F49" s="295">
        <v>39782491.990000002</v>
      </c>
      <c r="G49" s="295">
        <v>0</v>
      </c>
      <c r="H49" s="296">
        <f t="shared" si="1"/>
        <v>39782491.990000002</v>
      </c>
      <c r="J49" s="484"/>
      <c r="K49" s="484"/>
      <c r="L49" s="484"/>
      <c r="M49" s="484"/>
      <c r="N49" s="484"/>
      <c r="O49" s="484"/>
    </row>
    <row r="50" spans="1:15" ht="15.75">
      <c r="A50" s="137">
        <v>28</v>
      </c>
      <c r="B50" s="59" t="s">
        <v>312</v>
      </c>
      <c r="C50" s="295">
        <v>967221.39</v>
      </c>
      <c r="D50" s="295">
        <v>0</v>
      </c>
      <c r="E50" s="285">
        <f t="shared" si="0"/>
        <v>967221.39</v>
      </c>
      <c r="F50" s="295">
        <v>846549.28</v>
      </c>
      <c r="G50" s="295">
        <v>0</v>
      </c>
      <c r="H50" s="296">
        <f t="shared" si="1"/>
        <v>846549.28</v>
      </c>
      <c r="J50" s="484"/>
      <c r="K50" s="484"/>
      <c r="L50" s="484"/>
      <c r="M50" s="484"/>
      <c r="N50" s="484"/>
      <c r="O50" s="484"/>
    </row>
    <row r="51" spans="1:15" ht="15.75">
      <c r="A51" s="137">
        <v>29</v>
      </c>
      <c r="B51" s="59" t="s">
        <v>178</v>
      </c>
      <c r="C51" s="295">
        <v>9041486.0700000003</v>
      </c>
      <c r="D51" s="295">
        <v>0</v>
      </c>
      <c r="E51" s="285">
        <f t="shared" si="0"/>
        <v>9041486.0700000003</v>
      </c>
      <c r="F51" s="295">
        <v>6404849.1900000004</v>
      </c>
      <c r="G51" s="295">
        <v>0</v>
      </c>
      <c r="H51" s="296">
        <f t="shared" si="1"/>
        <v>6404849.1900000004</v>
      </c>
      <c r="J51" s="484"/>
      <c r="K51" s="484"/>
      <c r="L51" s="484"/>
      <c r="M51" s="484"/>
      <c r="N51" s="484"/>
      <c r="O51" s="484"/>
    </row>
    <row r="52" spans="1:15" ht="15.75">
      <c r="A52" s="137">
        <v>30</v>
      </c>
      <c r="B52" s="59" t="s">
        <v>179</v>
      </c>
      <c r="C52" s="295">
        <v>13961845</v>
      </c>
      <c r="D52" s="295">
        <v>41696.54</v>
      </c>
      <c r="E52" s="285">
        <f t="shared" si="0"/>
        <v>14003541.539999999</v>
      </c>
      <c r="F52" s="295">
        <v>7726818.8399999999</v>
      </c>
      <c r="G52" s="295">
        <v>136478.06</v>
      </c>
      <c r="H52" s="296">
        <f t="shared" si="1"/>
        <v>7863296.8999999994</v>
      </c>
      <c r="J52" s="484"/>
      <c r="K52" s="484"/>
      <c r="L52" s="484"/>
      <c r="M52" s="484"/>
      <c r="N52" s="484"/>
      <c r="O52" s="484"/>
    </row>
    <row r="53" spans="1:15" ht="15.75">
      <c r="A53" s="137">
        <v>31</v>
      </c>
      <c r="B53" s="62" t="s">
        <v>180</v>
      </c>
      <c r="C53" s="297">
        <f>C47+C48+C49+C50+C51+C52</f>
        <v>87141000.75</v>
      </c>
      <c r="D53" s="297">
        <f>D47+D48+D49+D50+D51+D52</f>
        <v>1861249.8900000001</v>
      </c>
      <c r="E53" s="285">
        <f t="shared" si="0"/>
        <v>89002250.640000001</v>
      </c>
      <c r="F53" s="297">
        <f>F47+F48+F49+F50+F51+F52</f>
        <v>62128340.930000007</v>
      </c>
      <c r="G53" s="297">
        <f>G47+G48+G49+G50+G51+G52</f>
        <v>10883112.040000001</v>
      </c>
      <c r="H53" s="296">
        <f t="shared" si="1"/>
        <v>73011452.970000014</v>
      </c>
      <c r="J53" s="484"/>
      <c r="K53" s="484"/>
      <c r="L53" s="484"/>
      <c r="M53" s="484"/>
      <c r="N53" s="484"/>
      <c r="O53" s="484"/>
    </row>
    <row r="54" spans="1:15" ht="15.75">
      <c r="A54" s="137">
        <v>32</v>
      </c>
      <c r="B54" s="62" t="s">
        <v>181</v>
      </c>
      <c r="C54" s="297">
        <f>C45-C53</f>
        <v>-15035752.99000001</v>
      </c>
      <c r="D54" s="297">
        <f>D45-D53</f>
        <v>4196751.7318000011</v>
      </c>
      <c r="E54" s="285">
        <f t="shared" si="0"/>
        <v>-10839001.258200008</v>
      </c>
      <c r="F54" s="297">
        <f>F45-F53</f>
        <v>-16117536.620000005</v>
      </c>
      <c r="G54" s="297">
        <f>G45-G53</f>
        <v>-4604537.0140000004</v>
      </c>
      <c r="H54" s="296">
        <f t="shared" si="1"/>
        <v>-20722073.634000003</v>
      </c>
      <c r="J54" s="484"/>
      <c r="K54" s="484"/>
      <c r="L54" s="484"/>
      <c r="M54" s="484"/>
      <c r="N54" s="484"/>
      <c r="O54" s="484"/>
    </row>
    <row r="55" spans="1:15">
      <c r="A55" s="137"/>
      <c r="B55" s="57"/>
      <c r="C55" s="299"/>
      <c r="D55" s="299"/>
      <c r="E55" s="299"/>
      <c r="F55" s="299"/>
      <c r="G55" s="299"/>
      <c r="H55" s="300"/>
      <c r="J55" s="484"/>
      <c r="K55" s="484"/>
      <c r="L55" s="484"/>
      <c r="M55" s="484"/>
      <c r="N55" s="484"/>
      <c r="O55" s="484"/>
    </row>
    <row r="56" spans="1:15" ht="15.75">
      <c r="A56" s="137">
        <v>33</v>
      </c>
      <c r="B56" s="62" t="s">
        <v>182</v>
      </c>
      <c r="C56" s="297">
        <f>C31+C54</f>
        <v>80273340.929999948</v>
      </c>
      <c r="D56" s="297">
        <f>D31+D54</f>
        <v>55923223.811800003</v>
      </c>
      <c r="E56" s="285">
        <f t="shared" si="0"/>
        <v>136196564.74179995</v>
      </c>
      <c r="F56" s="297">
        <f>F31+F54</f>
        <v>43686682.129999988</v>
      </c>
      <c r="G56" s="297">
        <f>G31+G54</f>
        <v>35245617.952300005</v>
      </c>
      <c r="H56" s="296">
        <f t="shared" si="1"/>
        <v>78932300.082299992</v>
      </c>
      <c r="J56" s="484"/>
      <c r="K56" s="484"/>
      <c r="L56" s="484"/>
      <c r="M56" s="484"/>
      <c r="N56" s="484"/>
      <c r="O56" s="484"/>
    </row>
    <row r="57" spans="1:15">
      <c r="A57" s="137"/>
      <c r="B57" s="57"/>
      <c r="C57" s="299"/>
      <c r="D57" s="299"/>
      <c r="E57" s="299"/>
      <c r="F57" s="299"/>
      <c r="G57" s="299"/>
      <c r="H57" s="300"/>
      <c r="J57" s="484"/>
      <c r="K57" s="484"/>
      <c r="L57" s="484"/>
      <c r="M57" s="484"/>
      <c r="N57" s="484"/>
      <c r="O57" s="484"/>
    </row>
    <row r="58" spans="1:15" ht="15.75">
      <c r="A58" s="137">
        <v>34</v>
      </c>
      <c r="B58" s="59" t="s">
        <v>183</v>
      </c>
      <c r="C58" s="295">
        <v>8728427.0199999996</v>
      </c>
      <c r="D58" s="295">
        <v>0</v>
      </c>
      <c r="E58" s="285">
        <f t="shared" si="0"/>
        <v>8728427.0199999996</v>
      </c>
      <c r="F58" s="295">
        <v>7749989.9800000004</v>
      </c>
      <c r="G58" s="295">
        <v>0</v>
      </c>
      <c r="H58" s="296">
        <f t="shared" si="1"/>
        <v>7749989.9800000004</v>
      </c>
      <c r="J58" s="484"/>
      <c r="K58" s="484"/>
      <c r="L58" s="484"/>
      <c r="M58" s="484"/>
      <c r="N58" s="484"/>
      <c r="O58" s="484"/>
    </row>
    <row r="59" spans="1:15" s="215" customFormat="1" ht="15.75">
      <c r="A59" s="137">
        <v>35</v>
      </c>
      <c r="B59" s="56" t="s">
        <v>184</v>
      </c>
      <c r="C59" s="303">
        <v>-25882.240000000002</v>
      </c>
      <c r="D59" s="303">
        <v>0</v>
      </c>
      <c r="E59" s="304">
        <f t="shared" si="0"/>
        <v>-25882.240000000002</v>
      </c>
      <c r="F59" s="305">
        <v>0</v>
      </c>
      <c r="G59" s="305">
        <v>0</v>
      </c>
      <c r="H59" s="306">
        <f t="shared" si="1"/>
        <v>0</v>
      </c>
      <c r="I59" s="214"/>
      <c r="J59" s="484"/>
      <c r="K59" s="484"/>
      <c r="L59" s="484"/>
      <c r="M59" s="484"/>
      <c r="N59" s="484"/>
      <c r="O59" s="484"/>
    </row>
    <row r="60" spans="1:15" ht="15.75">
      <c r="A60" s="137">
        <v>36</v>
      </c>
      <c r="B60" s="59" t="s">
        <v>185</v>
      </c>
      <c r="C60" s="295">
        <v>4655364.5999999996</v>
      </c>
      <c r="D60" s="295">
        <v>0</v>
      </c>
      <c r="E60" s="285">
        <f t="shared" si="0"/>
        <v>4655364.5999999996</v>
      </c>
      <c r="F60" s="295">
        <v>2041787.78</v>
      </c>
      <c r="G60" s="295">
        <v>0</v>
      </c>
      <c r="H60" s="296">
        <f t="shared" si="1"/>
        <v>2041787.78</v>
      </c>
      <c r="J60" s="484"/>
      <c r="K60" s="484"/>
      <c r="L60" s="484"/>
      <c r="M60" s="484"/>
      <c r="N60" s="484"/>
      <c r="O60" s="484"/>
    </row>
    <row r="61" spans="1:15" ht="15.75">
      <c r="A61" s="137">
        <v>37</v>
      </c>
      <c r="B61" s="62" t="s">
        <v>186</v>
      </c>
      <c r="C61" s="297">
        <f>C58+C59+C60</f>
        <v>13357909.379999999</v>
      </c>
      <c r="D61" s="297">
        <f>D58+D59+D60</f>
        <v>0</v>
      </c>
      <c r="E61" s="285">
        <f t="shared" si="0"/>
        <v>13357909.379999999</v>
      </c>
      <c r="F61" s="297">
        <f>F58+F59+F60</f>
        <v>9791777.7599999998</v>
      </c>
      <c r="G61" s="297">
        <f>G58+G59+G60</f>
        <v>0</v>
      </c>
      <c r="H61" s="296">
        <f t="shared" si="1"/>
        <v>9791777.7599999998</v>
      </c>
      <c r="J61" s="484"/>
      <c r="K61" s="484"/>
      <c r="L61" s="484"/>
      <c r="M61" s="484"/>
      <c r="N61" s="484"/>
      <c r="O61" s="484"/>
    </row>
    <row r="62" spans="1:15">
      <c r="A62" s="137"/>
      <c r="B62" s="63"/>
      <c r="C62" s="295"/>
      <c r="D62" s="295"/>
      <c r="E62" s="295"/>
      <c r="F62" s="295"/>
      <c r="G62" s="295"/>
      <c r="H62" s="302"/>
      <c r="J62" s="484"/>
      <c r="K62" s="484"/>
      <c r="L62" s="484"/>
      <c r="M62" s="484"/>
      <c r="N62" s="484"/>
      <c r="O62" s="484"/>
    </row>
    <row r="63" spans="1:15" ht="15.75">
      <c r="A63" s="137">
        <v>38</v>
      </c>
      <c r="B63" s="64" t="s">
        <v>313</v>
      </c>
      <c r="C63" s="297">
        <f>C56-C61</f>
        <v>66915431.549999952</v>
      </c>
      <c r="D63" s="297">
        <f>D56-D61</f>
        <v>55923223.811800003</v>
      </c>
      <c r="E63" s="285">
        <f t="shared" si="0"/>
        <v>122838655.36179996</v>
      </c>
      <c r="F63" s="297">
        <f>F56-F61</f>
        <v>33894904.36999999</v>
      </c>
      <c r="G63" s="297">
        <f>G56-G61</f>
        <v>35245617.952300005</v>
      </c>
      <c r="H63" s="296">
        <f t="shared" si="1"/>
        <v>69140522.322299987</v>
      </c>
      <c r="J63" s="484"/>
      <c r="K63" s="484"/>
      <c r="L63" s="484"/>
      <c r="M63" s="484"/>
      <c r="N63" s="484"/>
      <c r="O63" s="484"/>
    </row>
    <row r="64" spans="1:15" ht="15.75">
      <c r="A64" s="135">
        <v>39</v>
      </c>
      <c r="B64" s="59" t="s">
        <v>187</v>
      </c>
      <c r="C64" s="307">
        <v>15104418.390000001</v>
      </c>
      <c r="D64" s="307">
        <v>0</v>
      </c>
      <c r="E64" s="285">
        <f t="shared" si="0"/>
        <v>15104418.390000001</v>
      </c>
      <c r="F64" s="307">
        <v>2623392.27</v>
      </c>
      <c r="G64" s="307">
        <v>0</v>
      </c>
      <c r="H64" s="296">
        <f t="shared" si="1"/>
        <v>2623392.27</v>
      </c>
      <c r="J64" s="484"/>
      <c r="K64" s="484"/>
      <c r="L64" s="484"/>
      <c r="M64" s="484"/>
      <c r="N64" s="484"/>
      <c r="O64" s="484"/>
    </row>
    <row r="65" spans="1:15" ht="15.75">
      <c r="A65" s="137">
        <v>40</v>
      </c>
      <c r="B65" s="62" t="s">
        <v>188</v>
      </c>
      <c r="C65" s="297">
        <f>C63-C64</f>
        <v>51811013.159999952</v>
      </c>
      <c r="D65" s="297">
        <f>D63-D64</f>
        <v>55923223.811800003</v>
      </c>
      <c r="E65" s="285">
        <f t="shared" si="0"/>
        <v>107734236.97179995</v>
      </c>
      <c r="F65" s="297">
        <f>F63-F64</f>
        <v>31271512.09999999</v>
      </c>
      <c r="G65" s="297">
        <f>G63-G64</f>
        <v>35245617.952300005</v>
      </c>
      <c r="H65" s="296">
        <f t="shared" si="1"/>
        <v>66517130.052299991</v>
      </c>
      <c r="J65" s="484"/>
      <c r="K65" s="484"/>
      <c r="L65" s="484"/>
      <c r="M65" s="484"/>
      <c r="N65" s="484"/>
      <c r="O65" s="484"/>
    </row>
    <row r="66" spans="1:15" ht="15.75">
      <c r="A66" s="135">
        <v>41</v>
      </c>
      <c r="B66" s="59" t="s">
        <v>189</v>
      </c>
      <c r="C66" s="307">
        <v>0</v>
      </c>
      <c r="D66" s="307">
        <v>0</v>
      </c>
      <c r="E66" s="285">
        <f t="shared" si="0"/>
        <v>0</v>
      </c>
      <c r="F66" s="307">
        <v>59.02</v>
      </c>
      <c r="G66" s="307">
        <v>0</v>
      </c>
      <c r="H66" s="296">
        <f t="shared" si="1"/>
        <v>59.02</v>
      </c>
      <c r="J66" s="484"/>
      <c r="K66" s="484"/>
      <c r="L66" s="484"/>
      <c r="M66" s="484"/>
      <c r="N66" s="484"/>
      <c r="O66" s="484"/>
    </row>
    <row r="67" spans="1:15" ht="16.5" thickBot="1">
      <c r="A67" s="139">
        <v>42</v>
      </c>
      <c r="B67" s="140" t="s">
        <v>190</v>
      </c>
      <c r="C67" s="308">
        <f>C65+C66</f>
        <v>51811013.159999952</v>
      </c>
      <c r="D67" s="308">
        <f>D65+D66</f>
        <v>55923223.811800003</v>
      </c>
      <c r="E67" s="293">
        <f t="shared" si="0"/>
        <v>107734236.97179995</v>
      </c>
      <c r="F67" s="308">
        <f>F65+F66</f>
        <v>31271571.11999999</v>
      </c>
      <c r="G67" s="308">
        <f>G65+G66</f>
        <v>35245617.952300005</v>
      </c>
      <c r="H67" s="309">
        <f t="shared" si="1"/>
        <v>66517189.072299995</v>
      </c>
      <c r="J67" s="484"/>
      <c r="K67" s="484"/>
      <c r="L67" s="484"/>
      <c r="M67" s="484"/>
      <c r="N67" s="484"/>
      <c r="O67" s="484"/>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53" sqref="C53:D53"/>
    </sheetView>
  </sheetViews>
  <sheetFormatPr defaultRowHeight="15"/>
  <cols>
    <col min="1" max="1" width="9.5703125" bestFit="1" customWidth="1"/>
    <col min="2" max="2" width="72.28515625" customWidth="1"/>
    <col min="3" max="3" width="14.85546875" bestFit="1" customWidth="1"/>
    <col min="4" max="4" width="16" bestFit="1" customWidth="1"/>
    <col min="5" max="5" width="13.85546875" bestFit="1" customWidth="1"/>
    <col min="6" max="8" width="12.7109375" customWidth="1"/>
  </cols>
  <sheetData>
    <row r="1" spans="1:8">
      <c r="A1" s="2" t="s">
        <v>231</v>
      </c>
      <c r="B1" t="s">
        <v>894</v>
      </c>
    </row>
    <row r="2" spans="1:8">
      <c r="A2" s="2" t="s">
        <v>232</v>
      </c>
      <c r="B2" s="490">
        <v>43190</v>
      </c>
    </row>
    <row r="3" spans="1:8">
      <c r="A3" s="2"/>
    </row>
    <row r="4" spans="1:8" ht="16.5" thickBot="1">
      <c r="A4" s="2" t="s">
        <v>653</v>
      </c>
      <c r="B4" s="2"/>
      <c r="C4" s="226"/>
      <c r="D4" s="226"/>
      <c r="E4" s="226"/>
      <c r="F4" s="227"/>
      <c r="G4" s="227"/>
      <c r="H4" s="228" t="s">
        <v>135</v>
      </c>
    </row>
    <row r="5" spans="1:8" ht="15.75">
      <c r="A5" s="528" t="s">
        <v>32</v>
      </c>
      <c r="B5" s="530" t="s">
        <v>286</v>
      </c>
      <c r="C5" s="532" t="s">
        <v>237</v>
      </c>
      <c r="D5" s="532"/>
      <c r="E5" s="532"/>
      <c r="F5" s="532" t="s">
        <v>238</v>
      </c>
      <c r="G5" s="532"/>
      <c r="H5" s="533"/>
    </row>
    <row r="6" spans="1:8">
      <c r="A6" s="529"/>
      <c r="B6" s="531"/>
      <c r="C6" s="44" t="s">
        <v>33</v>
      </c>
      <c r="D6" s="44" t="s">
        <v>136</v>
      </c>
      <c r="E6" s="44" t="s">
        <v>74</v>
      </c>
      <c r="F6" s="44" t="s">
        <v>33</v>
      </c>
      <c r="G6" s="44" t="s">
        <v>136</v>
      </c>
      <c r="H6" s="45" t="s">
        <v>74</v>
      </c>
    </row>
    <row r="7" spans="1:8" s="3" customFormat="1" ht="15.75">
      <c r="A7" s="229">
        <v>1</v>
      </c>
      <c r="B7" s="230" t="s">
        <v>792</v>
      </c>
      <c r="C7" s="520">
        <f>SUM(C8:C11)</f>
        <v>615217226.91000116</v>
      </c>
      <c r="D7" s="520">
        <f>SUM(D8:D11)</f>
        <v>1048400367.8893213</v>
      </c>
      <c r="E7" s="310">
        <f>C7+D7</f>
        <v>1663617594.7993226</v>
      </c>
      <c r="F7" s="287"/>
      <c r="G7" s="287"/>
      <c r="H7" s="288">
        <f t="shared" ref="H7:H53" si="0">F7+G7</f>
        <v>0</v>
      </c>
    </row>
    <row r="8" spans="1:8" s="3" customFormat="1" ht="15.75">
      <c r="A8" s="229">
        <v>1.1000000000000001</v>
      </c>
      <c r="B8" s="231" t="s">
        <v>317</v>
      </c>
      <c r="C8" s="287">
        <v>267152230.56</v>
      </c>
      <c r="D8" s="287">
        <v>527919633.48869997</v>
      </c>
      <c r="E8" s="310">
        <f t="shared" ref="E8:E53" si="1">C8+D8</f>
        <v>795071864.04869998</v>
      </c>
      <c r="F8" s="287"/>
      <c r="G8" s="287"/>
      <c r="H8" s="288">
        <f t="shared" si="0"/>
        <v>0</v>
      </c>
    </row>
    <row r="9" spans="1:8" s="3" customFormat="1" ht="15.75">
      <c r="A9" s="229">
        <v>1.2</v>
      </c>
      <c r="B9" s="231" t="s">
        <v>318</v>
      </c>
      <c r="C9" s="287">
        <v>0</v>
      </c>
      <c r="D9" s="287">
        <v>124568249.12466599</v>
      </c>
      <c r="E9" s="310">
        <f t="shared" si="1"/>
        <v>124568249.12466599</v>
      </c>
      <c r="F9" s="287"/>
      <c r="G9" s="287"/>
      <c r="H9" s="288">
        <f t="shared" si="0"/>
        <v>0</v>
      </c>
    </row>
    <row r="10" spans="1:8" s="3" customFormat="1" ht="15.75">
      <c r="A10" s="229">
        <v>1.3</v>
      </c>
      <c r="B10" s="231" t="s">
        <v>319</v>
      </c>
      <c r="C10" s="287">
        <v>348064996.35000116</v>
      </c>
      <c r="D10" s="287">
        <v>366089057.81285536</v>
      </c>
      <c r="E10" s="310">
        <f t="shared" si="1"/>
        <v>714154054.16285658</v>
      </c>
      <c r="F10" s="287"/>
      <c r="G10" s="287"/>
      <c r="H10" s="288">
        <f t="shared" si="0"/>
        <v>0</v>
      </c>
    </row>
    <row r="11" spans="1:8" s="3" customFormat="1" ht="15.75">
      <c r="A11" s="229">
        <v>1.4</v>
      </c>
      <c r="B11" s="231" t="s">
        <v>320</v>
      </c>
      <c r="C11" s="287">
        <v>0</v>
      </c>
      <c r="D11" s="287">
        <v>29823427.463100001</v>
      </c>
      <c r="E11" s="310">
        <f t="shared" si="1"/>
        <v>29823427.463100001</v>
      </c>
      <c r="F11" s="287"/>
      <c r="G11" s="287"/>
      <c r="H11" s="288">
        <f t="shared" si="0"/>
        <v>0</v>
      </c>
    </row>
    <row r="12" spans="1:8" s="3" customFormat="1" ht="29.25" customHeight="1">
      <c r="A12" s="229">
        <v>2</v>
      </c>
      <c r="B12" s="230" t="s">
        <v>321</v>
      </c>
      <c r="C12" s="520">
        <v>0</v>
      </c>
      <c r="D12" s="520">
        <v>20145.75</v>
      </c>
      <c r="E12" s="310">
        <f t="shared" si="1"/>
        <v>20145.75</v>
      </c>
      <c r="F12" s="287"/>
      <c r="G12" s="287"/>
      <c r="H12" s="288">
        <f t="shared" si="0"/>
        <v>0</v>
      </c>
    </row>
    <row r="13" spans="1:8" s="3" customFormat="1" ht="25.5">
      <c r="A13" s="229">
        <v>3</v>
      </c>
      <c r="B13" s="230" t="s">
        <v>322</v>
      </c>
      <c r="C13" s="520">
        <f>SUM(C14:C15)</f>
        <v>252150519.50999999</v>
      </c>
      <c r="D13" s="520">
        <f>SUM(D14:D15)</f>
        <v>0</v>
      </c>
      <c r="E13" s="310">
        <f t="shared" si="1"/>
        <v>252150519.50999999</v>
      </c>
      <c r="F13" s="287"/>
      <c r="G13" s="287"/>
      <c r="H13" s="288">
        <f t="shared" si="0"/>
        <v>0</v>
      </c>
    </row>
    <row r="14" spans="1:8" s="3" customFormat="1" ht="15.75">
      <c r="A14" s="229">
        <v>3.1</v>
      </c>
      <c r="B14" s="231" t="s">
        <v>323</v>
      </c>
      <c r="C14" s="287">
        <v>252150519.50999999</v>
      </c>
      <c r="D14" s="287">
        <v>0</v>
      </c>
      <c r="E14" s="310">
        <f t="shared" si="1"/>
        <v>252150519.50999999</v>
      </c>
      <c r="F14" s="287"/>
      <c r="G14" s="287"/>
      <c r="H14" s="288">
        <f t="shared" si="0"/>
        <v>0</v>
      </c>
    </row>
    <row r="15" spans="1:8" s="3" customFormat="1" ht="15.75">
      <c r="A15" s="229">
        <v>3.2</v>
      </c>
      <c r="B15" s="231" t="s">
        <v>324</v>
      </c>
      <c r="C15" s="287">
        <v>0</v>
      </c>
      <c r="D15" s="287">
        <v>0</v>
      </c>
      <c r="E15" s="310">
        <f t="shared" si="1"/>
        <v>0</v>
      </c>
      <c r="F15" s="287"/>
      <c r="G15" s="287"/>
      <c r="H15" s="288">
        <f t="shared" si="0"/>
        <v>0</v>
      </c>
    </row>
    <row r="16" spans="1:8" s="3" customFormat="1" ht="15.75">
      <c r="A16" s="229">
        <v>4</v>
      </c>
      <c r="B16" s="230" t="s">
        <v>325</v>
      </c>
      <c r="C16" s="520">
        <f>SUM(C17:C18)</f>
        <v>1607577451.1438498</v>
      </c>
      <c r="D16" s="520">
        <f>SUM(D17:D18)</f>
        <v>3688974618.609436</v>
      </c>
      <c r="E16" s="310">
        <f t="shared" si="1"/>
        <v>5296552069.7532864</v>
      </c>
      <c r="F16" s="287"/>
      <c r="G16" s="287"/>
      <c r="H16" s="288">
        <f t="shared" si="0"/>
        <v>0</v>
      </c>
    </row>
    <row r="17" spans="1:8" s="3" customFormat="1" ht="15.75">
      <c r="A17" s="229">
        <v>4.0999999999999996</v>
      </c>
      <c r="B17" s="231" t="s">
        <v>326</v>
      </c>
      <c r="C17" s="287">
        <v>1521743984.28385</v>
      </c>
      <c r="D17" s="287">
        <v>3541586568.6568799</v>
      </c>
      <c r="E17" s="310">
        <f t="shared" si="1"/>
        <v>5063330552.9407301</v>
      </c>
      <c r="F17" s="287"/>
      <c r="G17" s="287"/>
      <c r="H17" s="288">
        <f t="shared" si="0"/>
        <v>0</v>
      </c>
    </row>
    <row r="18" spans="1:8" s="3" customFormat="1" ht="15.75">
      <c r="A18" s="229">
        <v>4.2</v>
      </c>
      <c r="B18" s="231" t="s">
        <v>327</v>
      </c>
      <c r="C18" s="287">
        <v>85833466.859999999</v>
      </c>
      <c r="D18" s="287">
        <v>147388049.95255601</v>
      </c>
      <c r="E18" s="310">
        <f t="shared" si="1"/>
        <v>233221516.81255603</v>
      </c>
      <c r="F18" s="287"/>
      <c r="G18" s="287"/>
      <c r="H18" s="288">
        <f t="shared" si="0"/>
        <v>0</v>
      </c>
    </row>
    <row r="19" spans="1:8" s="3" customFormat="1" ht="25.5">
      <c r="A19" s="229">
        <v>5</v>
      </c>
      <c r="B19" s="230" t="s">
        <v>328</v>
      </c>
      <c r="C19" s="520">
        <f>SUM(C20:C22,C28:C31)</f>
        <v>5091428249.5589705</v>
      </c>
      <c r="D19" s="520">
        <f>SUM(D20:D22,D28:D31)</f>
        <v>11385312461.317322</v>
      </c>
      <c r="E19" s="310">
        <f t="shared" si="1"/>
        <v>16476740710.876293</v>
      </c>
      <c r="F19" s="287"/>
      <c r="G19" s="287"/>
      <c r="H19" s="288">
        <f t="shared" si="0"/>
        <v>0</v>
      </c>
    </row>
    <row r="20" spans="1:8" s="3" customFormat="1" ht="15.75">
      <c r="A20" s="229">
        <v>5.0999999999999996</v>
      </c>
      <c r="B20" s="231" t="s">
        <v>329</v>
      </c>
      <c r="C20" s="287">
        <v>86913045.175095007</v>
      </c>
      <c r="D20" s="287">
        <v>215288793.398826</v>
      </c>
      <c r="E20" s="310">
        <f t="shared" si="1"/>
        <v>302201838.57392102</v>
      </c>
      <c r="F20" s="287"/>
      <c r="G20" s="287"/>
      <c r="H20" s="288">
        <f t="shared" si="0"/>
        <v>0</v>
      </c>
    </row>
    <row r="21" spans="1:8" s="3" customFormat="1" ht="15.75">
      <c r="A21" s="229">
        <v>5.2</v>
      </c>
      <c r="B21" s="231" t="s">
        <v>330</v>
      </c>
      <c r="C21" s="287">
        <v>198768416.894113</v>
      </c>
      <c r="D21" s="287">
        <v>128279967.36539</v>
      </c>
      <c r="E21" s="310">
        <f t="shared" si="1"/>
        <v>327048384.25950301</v>
      </c>
      <c r="F21" s="287"/>
      <c r="G21" s="287"/>
      <c r="H21" s="288">
        <f t="shared" si="0"/>
        <v>0</v>
      </c>
    </row>
    <row r="22" spans="1:8" s="3" customFormat="1" ht="15.75">
      <c r="A22" s="229">
        <v>5.3</v>
      </c>
      <c r="B22" s="231" t="s">
        <v>331</v>
      </c>
      <c r="C22" s="520">
        <f>SUM(C23:C27)</f>
        <v>3604545625.7616453</v>
      </c>
      <c r="D22" s="520">
        <f>SUM(D23:D27)</f>
        <v>8909954718.8303394</v>
      </c>
      <c r="E22" s="310">
        <f t="shared" si="1"/>
        <v>12514500344.591984</v>
      </c>
      <c r="F22" s="287"/>
      <c r="G22" s="287"/>
      <c r="H22" s="288">
        <f t="shared" si="0"/>
        <v>0</v>
      </c>
    </row>
    <row r="23" spans="1:8" s="3" customFormat="1" ht="15.75">
      <c r="A23" s="229" t="s">
        <v>332</v>
      </c>
      <c r="B23" s="232" t="s">
        <v>333</v>
      </c>
      <c r="C23" s="287">
        <v>2081878967.39045</v>
      </c>
      <c r="D23" s="287">
        <v>3709677389.8233199</v>
      </c>
      <c r="E23" s="310">
        <f t="shared" si="1"/>
        <v>5791556357.2137699</v>
      </c>
      <c r="F23" s="287"/>
      <c r="G23" s="287"/>
      <c r="H23" s="288">
        <f t="shared" si="0"/>
        <v>0</v>
      </c>
    </row>
    <row r="24" spans="1:8" s="3" customFormat="1" ht="15.75">
      <c r="A24" s="229" t="s">
        <v>334</v>
      </c>
      <c r="B24" s="232" t="s">
        <v>335</v>
      </c>
      <c r="C24" s="287">
        <v>627407304.18773699</v>
      </c>
      <c r="D24" s="287">
        <v>2429360320.2732201</v>
      </c>
      <c r="E24" s="310">
        <f t="shared" si="1"/>
        <v>3056767624.4609571</v>
      </c>
      <c r="F24" s="287"/>
      <c r="G24" s="287"/>
      <c r="H24" s="288">
        <f t="shared" si="0"/>
        <v>0</v>
      </c>
    </row>
    <row r="25" spans="1:8" s="3" customFormat="1" ht="15.75">
      <c r="A25" s="229" t="s">
        <v>336</v>
      </c>
      <c r="B25" s="233" t="s">
        <v>337</v>
      </c>
      <c r="C25" s="287">
        <v>0</v>
      </c>
      <c r="D25" s="287">
        <v>0</v>
      </c>
      <c r="E25" s="310">
        <f t="shared" si="1"/>
        <v>0</v>
      </c>
      <c r="F25" s="287"/>
      <c r="G25" s="287"/>
      <c r="H25" s="288">
        <f t="shared" si="0"/>
        <v>0</v>
      </c>
    </row>
    <row r="26" spans="1:8" s="3" customFormat="1" ht="15.75">
      <c r="A26" s="229" t="s">
        <v>338</v>
      </c>
      <c r="B26" s="232" t="s">
        <v>339</v>
      </c>
      <c r="C26" s="287">
        <v>588889575.50522304</v>
      </c>
      <c r="D26" s="287">
        <v>1586702136.8420701</v>
      </c>
      <c r="E26" s="310">
        <f t="shared" si="1"/>
        <v>2175591712.3472929</v>
      </c>
      <c r="F26" s="287"/>
      <c r="G26" s="287"/>
      <c r="H26" s="288">
        <f t="shared" si="0"/>
        <v>0</v>
      </c>
    </row>
    <row r="27" spans="1:8" s="3" customFormat="1" ht="15.75">
      <c r="A27" s="229" t="s">
        <v>340</v>
      </c>
      <c r="B27" s="232" t="s">
        <v>341</v>
      </c>
      <c r="C27" s="287">
        <v>306369778.67823499</v>
      </c>
      <c r="D27" s="287">
        <v>1184214871.8917301</v>
      </c>
      <c r="E27" s="310">
        <f t="shared" si="1"/>
        <v>1490584650.5699651</v>
      </c>
      <c r="F27" s="287"/>
      <c r="G27" s="287"/>
      <c r="H27" s="288">
        <f t="shared" si="0"/>
        <v>0</v>
      </c>
    </row>
    <row r="28" spans="1:8" s="3" customFormat="1" ht="15.75">
      <c r="A28" s="229">
        <v>5.4</v>
      </c>
      <c r="B28" s="231" t="s">
        <v>342</v>
      </c>
      <c r="C28" s="287">
        <v>860765532.40616596</v>
      </c>
      <c r="D28" s="287">
        <v>1038197820.16401</v>
      </c>
      <c r="E28" s="310">
        <f t="shared" si="1"/>
        <v>1898963352.5701761</v>
      </c>
      <c r="F28" s="287"/>
      <c r="G28" s="287"/>
      <c r="H28" s="288">
        <f t="shared" si="0"/>
        <v>0</v>
      </c>
    </row>
    <row r="29" spans="1:8" s="3" customFormat="1" ht="15.75">
      <c r="A29" s="229">
        <v>5.5</v>
      </c>
      <c r="B29" s="231" t="s">
        <v>343</v>
      </c>
      <c r="C29" s="287">
        <v>212083956.26223299</v>
      </c>
      <c r="D29" s="287">
        <v>646400188.55574906</v>
      </c>
      <c r="E29" s="310">
        <f t="shared" si="1"/>
        <v>858484144.81798208</v>
      </c>
      <c r="F29" s="287"/>
      <c r="G29" s="287"/>
      <c r="H29" s="288">
        <f t="shared" si="0"/>
        <v>0</v>
      </c>
    </row>
    <row r="30" spans="1:8" s="3" customFormat="1" ht="15.75">
      <c r="A30" s="229">
        <v>5.6</v>
      </c>
      <c r="B30" s="231" t="s">
        <v>344</v>
      </c>
      <c r="C30" s="287">
        <v>0</v>
      </c>
      <c r="D30" s="287">
        <v>0</v>
      </c>
      <c r="E30" s="310">
        <f t="shared" si="1"/>
        <v>0</v>
      </c>
      <c r="F30" s="287"/>
      <c r="G30" s="287"/>
      <c r="H30" s="288">
        <f t="shared" si="0"/>
        <v>0</v>
      </c>
    </row>
    <row r="31" spans="1:8" s="3" customFormat="1" ht="15.75">
      <c r="A31" s="229">
        <v>5.7</v>
      </c>
      <c r="B31" s="231" t="s">
        <v>345</v>
      </c>
      <c r="C31" s="287">
        <v>128351673.059718</v>
      </c>
      <c r="D31" s="287">
        <v>447190973.00300801</v>
      </c>
      <c r="E31" s="310">
        <f t="shared" si="1"/>
        <v>575542646.06272602</v>
      </c>
      <c r="F31" s="287"/>
      <c r="G31" s="287"/>
      <c r="H31" s="288">
        <f t="shared" si="0"/>
        <v>0</v>
      </c>
    </row>
    <row r="32" spans="1:8" s="3" customFormat="1" ht="15.75">
      <c r="A32" s="229">
        <v>6</v>
      </c>
      <c r="B32" s="230" t="s">
        <v>346</v>
      </c>
      <c r="C32" s="520">
        <f>SUM(C33:C39)</f>
        <v>106717919.17</v>
      </c>
      <c r="D32" s="520">
        <f>SUM(D33:D39)</f>
        <v>245334033.85360911</v>
      </c>
      <c r="E32" s="310">
        <f t="shared" si="1"/>
        <v>352051953.0236091</v>
      </c>
      <c r="F32" s="287"/>
      <c r="G32" s="287"/>
      <c r="H32" s="288">
        <f t="shared" si="0"/>
        <v>0</v>
      </c>
    </row>
    <row r="33" spans="1:8" s="3" customFormat="1" ht="25.5">
      <c r="A33" s="229">
        <v>6.1</v>
      </c>
      <c r="B33" s="231" t="s">
        <v>793</v>
      </c>
      <c r="C33" s="287">
        <v>105931706.01000001</v>
      </c>
      <c r="D33" s="287">
        <v>17602129.119216323</v>
      </c>
      <c r="E33" s="310">
        <f t="shared" si="1"/>
        <v>123533835.12921633</v>
      </c>
      <c r="F33" s="287"/>
      <c r="G33" s="287"/>
      <c r="H33" s="288">
        <f t="shared" si="0"/>
        <v>0</v>
      </c>
    </row>
    <row r="34" spans="1:8" s="3" customFormat="1" ht="25.5">
      <c r="A34" s="229">
        <v>6.2</v>
      </c>
      <c r="B34" s="231" t="s">
        <v>347</v>
      </c>
      <c r="C34" s="287">
        <v>786213.16</v>
      </c>
      <c r="D34" s="287">
        <v>121498304.73439279</v>
      </c>
      <c r="E34" s="310">
        <f t="shared" si="1"/>
        <v>122284517.89439279</v>
      </c>
      <c r="F34" s="287"/>
      <c r="G34" s="287"/>
      <c r="H34" s="288">
        <f t="shared" si="0"/>
        <v>0</v>
      </c>
    </row>
    <row r="35" spans="1:8" s="3" customFormat="1" ht="25.5">
      <c r="A35" s="229">
        <v>6.3</v>
      </c>
      <c r="B35" s="231" t="s">
        <v>348</v>
      </c>
      <c r="C35" s="287">
        <v>0</v>
      </c>
      <c r="D35" s="287">
        <v>106233600</v>
      </c>
      <c r="E35" s="310">
        <f t="shared" si="1"/>
        <v>106233600</v>
      </c>
      <c r="F35" s="287"/>
      <c r="G35" s="287"/>
      <c r="H35" s="288">
        <f t="shared" si="0"/>
        <v>0</v>
      </c>
    </row>
    <row r="36" spans="1:8" s="3" customFormat="1" ht="15.75">
      <c r="A36" s="229">
        <v>6.4</v>
      </c>
      <c r="B36" s="231" t="s">
        <v>349</v>
      </c>
      <c r="C36" s="287">
        <v>0</v>
      </c>
      <c r="D36" s="287">
        <v>0</v>
      </c>
      <c r="E36" s="310">
        <f t="shared" si="1"/>
        <v>0</v>
      </c>
      <c r="F36" s="287"/>
      <c r="G36" s="287"/>
      <c r="H36" s="288">
        <f t="shared" si="0"/>
        <v>0</v>
      </c>
    </row>
    <row r="37" spans="1:8" s="3" customFormat="1" ht="15.75">
      <c r="A37" s="229">
        <v>6.5</v>
      </c>
      <c r="B37" s="231" t="s">
        <v>350</v>
      </c>
      <c r="C37" s="287">
        <v>0</v>
      </c>
      <c r="D37" s="287">
        <v>0</v>
      </c>
      <c r="E37" s="310">
        <f t="shared" si="1"/>
        <v>0</v>
      </c>
      <c r="F37" s="287"/>
      <c r="G37" s="287"/>
      <c r="H37" s="288">
        <f t="shared" si="0"/>
        <v>0</v>
      </c>
    </row>
    <row r="38" spans="1:8" s="3" customFormat="1" ht="25.5">
      <c r="A38" s="229">
        <v>6.6</v>
      </c>
      <c r="B38" s="231" t="s">
        <v>351</v>
      </c>
      <c r="C38" s="287">
        <v>0</v>
      </c>
      <c r="D38" s="287">
        <v>0</v>
      </c>
      <c r="E38" s="310">
        <f t="shared" si="1"/>
        <v>0</v>
      </c>
      <c r="F38" s="287"/>
      <c r="G38" s="287"/>
      <c r="H38" s="288">
        <f t="shared" si="0"/>
        <v>0</v>
      </c>
    </row>
    <row r="39" spans="1:8" s="3" customFormat="1" ht="25.5">
      <c r="A39" s="229">
        <v>6.7</v>
      </c>
      <c r="B39" s="231" t="s">
        <v>352</v>
      </c>
      <c r="C39" s="287">
        <v>0</v>
      </c>
      <c r="D39" s="287">
        <v>0</v>
      </c>
      <c r="E39" s="310">
        <f t="shared" si="1"/>
        <v>0</v>
      </c>
      <c r="F39" s="287"/>
      <c r="G39" s="287"/>
      <c r="H39" s="288">
        <f t="shared" si="0"/>
        <v>0</v>
      </c>
    </row>
    <row r="40" spans="1:8" s="3" customFormat="1" ht="15.75">
      <c r="A40" s="229">
        <v>7</v>
      </c>
      <c r="B40" s="230" t="s">
        <v>353</v>
      </c>
      <c r="C40" s="520">
        <f>SUM(C41:C44)</f>
        <v>395560787.07384455</v>
      </c>
      <c r="D40" s="520">
        <f>SUM(D41:D44)</f>
        <v>273682234.68679219</v>
      </c>
      <c r="E40" s="310">
        <f t="shared" si="1"/>
        <v>669243021.76063681</v>
      </c>
      <c r="F40" s="287"/>
      <c r="G40" s="287"/>
      <c r="H40" s="288">
        <f t="shared" si="0"/>
        <v>0</v>
      </c>
    </row>
    <row r="41" spans="1:8" s="3" customFormat="1" ht="25.5">
      <c r="A41" s="229">
        <v>7.1</v>
      </c>
      <c r="B41" s="231" t="s">
        <v>354</v>
      </c>
      <c r="C41" s="287">
        <v>27606726.445963994</v>
      </c>
      <c r="D41" s="287">
        <v>5679136.1040360006</v>
      </c>
      <c r="E41" s="310">
        <f t="shared" si="1"/>
        <v>33285862.549999993</v>
      </c>
      <c r="F41" s="287"/>
      <c r="G41" s="287"/>
      <c r="H41" s="288">
        <f t="shared" si="0"/>
        <v>0</v>
      </c>
    </row>
    <row r="42" spans="1:8" s="3" customFormat="1" ht="25.5">
      <c r="A42" s="229">
        <v>7.2</v>
      </c>
      <c r="B42" s="231" t="s">
        <v>355</v>
      </c>
      <c r="C42" s="287">
        <v>16192202.129999932</v>
      </c>
      <c r="D42" s="287">
        <v>5822314.4963819999</v>
      </c>
      <c r="E42" s="310">
        <f t="shared" si="1"/>
        <v>22014516.626381934</v>
      </c>
      <c r="F42" s="287"/>
      <c r="G42" s="287"/>
      <c r="H42" s="288">
        <f t="shared" si="0"/>
        <v>0</v>
      </c>
    </row>
    <row r="43" spans="1:8" s="3" customFormat="1" ht="25.5">
      <c r="A43" s="229">
        <v>7.3</v>
      </c>
      <c r="B43" s="231" t="s">
        <v>356</v>
      </c>
      <c r="C43" s="287">
        <v>234870323.49788067</v>
      </c>
      <c r="D43" s="287">
        <v>180347405.98776308</v>
      </c>
      <c r="E43" s="310">
        <f t="shared" si="1"/>
        <v>415217729.48564374</v>
      </c>
      <c r="F43" s="287"/>
      <c r="G43" s="287"/>
      <c r="H43" s="288">
        <f t="shared" si="0"/>
        <v>0</v>
      </c>
    </row>
    <row r="44" spans="1:8" s="3" customFormat="1" ht="25.5">
      <c r="A44" s="229">
        <v>7.4</v>
      </c>
      <c r="B44" s="231" t="s">
        <v>357</v>
      </c>
      <c r="C44" s="287">
        <v>116891534.99999991</v>
      </c>
      <c r="D44" s="287">
        <v>81833378.098611102</v>
      </c>
      <c r="E44" s="310">
        <f t="shared" si="1"/>
        <v>198724913.098611</v>
      </c>
      <c r="F44" s="287"/>
      <c r="G44" s="287"/>
      <c r="H44" s="288">
        <f t="shared" si="0"/>
        <v>0</v>
      </c>
    </row>
    <row r="45" spans="1:8" s="3" customFormat="1" ht="15.75">
      <c r="A45" s="229">
        <v>8</v>
      </c>
      <c r="B45" s="230" t="s">
        <v>358</v>
      </c>
      <c r="C45" s="520">
        <f>SUM(C46:C52)</f>
        <v>1617035.408023325</v>
      </c>
      <c r="D45" s="520">
        <f>SUM(D46:D52)</f>
        <v>59631655.642873228</v>
      </c>
      <c r="E45" s="310">
        <f t="shared" si="1"/>
        <v>61248691.050896555</v>
      </c>
      <c r="F45" s="287"/>
      <c r="G45" s="287"/>
      <c r="H45" s="288">
        <f t="shared" si="0"/>
        <v>0</v>
      </c>
    </row>
    <row r="46" spans="1:8" s="3" customFormat="1" ht="15.75">
      <c r="A46" s="229">
        <v>8.1</v>
      </c>
      <c r="B46" s="231" t="s">
        <v>359</v>
      </c>
      <c r="C46" s="287">
        <v>0</v>
      </c>
      <c r="D46" s="287">
        <v>0</v>
      </c>
      <c r="E46" s="310">
        <f t="shared" si="1"/>
        <v>0</v>
      </c>
      <c r="F46" s="287"/>
      <c r="G46" s="287"/>
      <c r="H46" s="288">
        <f t="shared" si="0"/>
        <v>0</v>
      </c>
    </row>
    <row r="47" spans="1:8" s="3" customFormat="1" ht="15.75">
      <c r="A47" s="229">
        <v>8.1999999999999993</v>
      </c>
      <c r="B47" s="231" t="s">
        <v>360</v>
      </c>
      <c r="C47" s="287">
        <v>51216.081534246579</v>
      </c>
      <c r="D47" s="287">
        <v>1885619.2326919893</v>
      </c>
      <c r="E47" s="310">
        <f t="shared" si="1"/>
        <v>1936835.314226236</v>
      </c>
      <c r="F47" s="287"/>
      <c r="G47" s="287"/>
      <c r="H47" s="288">
        <f t="shared" si="0"/>
        <v>0</v>
      </c>
    </row>
    <row r="48" spans="1:8" s="3" customFormat="1" ht="15.75">
      <c r="A48" s="229">
        <v>8.3000000000000007</v>
      </c>
      <c r="B48" s="231" t="s">
        <v>361</v>
      </c>
      <c r="C48" s="287">
        <v>369282.88071192888</v>
      </c>
      <c r="D48" s="287">
        <v>3329326.2005465422</v>
      </c>
      <c r="E48" s="310">
        <f t="shared" si="1"/>
        <v>3698609.0812584711</v>
      </c>
      <c r="F48" s="287"/>
      <c r="G48" s="287"/>
      <c r="H48" s="288">
        <f t="shared" si="0"/>
        <v>0</v>
      </c>
    </row>
    <row r="49" spans="1:8" s="3" customFormat="1" ht="15.75">
      <c r="A49" s="229">
        <v>8.4</v>
      </c>
      <c r="B49" s="231" t="s">
        <v>362</v>
      </c>
      <c r="C49" s="287">
        <v>136635.1094890511</v>
      </c>
      <c r="D49" s="287">
        <v>3838162.8505666307</v>
      </c>
      <c r="E49" s="310">
        <f t="shared" si="1"/>
        <v>3974797.9600556819</v>
      </c>
      <c r="F49" s="287"/>
      <c r="G49" s="287"/>
      <c r="H49" s="288">
        <f t="shared" si="0"/>
        <v>0</v>
      </c>
    </row>
    <row r="50" spans="1:8" s="3" customFormat="1" ht="15.75">
      <c r="A50" s="229">
        <v>8.5</v>
      </c>
      <c r="B50" s="231" t="s">
        <v>363</v>
      </c>
      <c r="C50" s="287">
        <v>388034.80466274277</v>
      </c>
      <c r="D50" s="287">
        <v>8420592.0309607387</v>
      </c>
      <c r="E50" s="310">
        <f t="shared" si="1"/>
        <v>8808626.8356234822</v>
      </c>
      <c r="F50" s="287"/>
      <c r="G50" s="287"/>
      <c r="H50" s="288">
        <f t="shared" si="0"/>
        <v>0</v>
      </c>
    </row>
    <row r="51" spans="1:8" s="3" customFormat="1" ht="15.75">
      <c r="A51" s="229">
        <v>8.6</v>
      </c>
      <c r="B51" s="231" t="s">
        <v>364</v>
      </c>
      <c r="C51" s="287">
        <v>258280.36692223442</v>
      </c>
      <c r="D51" s="287">
        <v>5136366.242908624</v>
      </c>
      <c r="E51" s="310">
        <f t="shared" si="1"/>
        <v>5394646.6098308582</v>
      </c>
      <c r="F51" s="287"/>
      <c r="G51" s="287"/>
      <c r="H51" s="288">
        <f t="shared" si="0"/>
        <v>0</v>
      </c>
    </row>
    <row r="52" spans="1:8" s="3" customFormat="1" ht="15.75">
      <c r="A52" s="229">
        <v>8.6999999999999993</v>
      </c>
      <c r="B52" s="231" t="s">
        <v>365</v>
      </c>
      <c r="C52" s="287">
        <v>413586.16470312118</v>
      </c>
      <c r="D52" s="287">
        <v>37021589.0851987</v>
      </c>
      <c r="E52" s="310">
        <f t="shared" si="1"/>
        <v>37435175.249901824</v>
      </c>
      <c r="F52" s="287"/>
      <c r="G52" s="287"/>
      <c r="H52" s="288">
        <f t="shared" si="0"/>
        <v>0</v>
      </c>
    </row>
    <row r="53" spans="1:8" s="3" customFormat="1" ht="26.25" thickBot="1">
      <c r="A53" s="234">
        <v>9</v>
      </c>
      <c r="B53" s="235" t="s">
        <v>366</v>
      </c>
      <c r="C53" s="520">
        <v>2528713.2799999998</v>
      </c>
      <c r="D53" s="520">
        <v>3794198.8605159996</v>
      </c>
      <c r="E53" s="312">
        <f t="shared" si="1"/>
        <v>6322912.1405159999</v>
      </c>
      <c r="F53" s="311"/>
      <c r="G53" s="311"/>
      <c r="H53" s="29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75">
      <c r="A1" s="18" t="s">
        <v>231</v>
      </c>
      <c r="B1" t="s">
        <v>894</v>
      </c>
      <c r="C1" s="17"/>
      <c r="D1" s="395"/>
    </row>
    <row r="2" spans="1:8" ht="15.75">
      <c r="A2" s="18" t="s">
        <v>232</v>
      </c>
      <c r="B2" s="490">
        <v>43190</v>
      </c>
      <c r="C2" s="30"/>
      <c r="D2" s="19"/>
      <c r="E2" s="12"/>
      <c r="F2" s="12"/>
      <c r="G2" s="12"/>
      <c r="H2" s="12"/>
    </row>
    <row r="3" spans="1:8" ht="15">
      <c r="A3" s="18"/>
      <c r="B3" s="17"/>
      <c r="C3" s="30"/>
      <c r="D3" s="19"/>
      <c r="E3" s="12"/>
      <c r="F3" s="12"/>
      <c r="G3" s="12"/>
      <c r="H3" s="12"/>
    </row>
    <row r="4" spans="1:8" ht="15" customHeight="1" thickBot="1">
      <c r="A4" s="223" t="s">
        <v>654</v>
      </c>
      <c r="B4" s="224" t="s">
        <v>230</v>
      </c>
      <c r="C4" s="223"/>
      <c r="D4" s="225" t="s">
        <v>135</v>
      </c>
    </row>
    <row r="5" spans="1:8" ht="15" customHeight="1">
      <c r="A5" s="219" t="s">
        <v>32</v>
      </c>
      <c r="B5" s="220"/>
      <c r="C5" s="221" t="s">
        <v>5</v>
      </c>
      <c r="D5" s="222" t="s">
        <v>6</v>
      </c>
    </row>
    <row r="6" spans="1:8" ht="15" customHeight="1">
      <c r="A6" s="450">
        <v>1</v>
      </c>
      <c r="B6" s="451" t="s">
        <v>235</v>
      </c>
      <c r="C6" s="452">
        <f>C7+C9+C10</f>
        <v>9750858076.4993687</v>
      </c>
      <c r="D6" s="453">
        <f>D7+D9+D10</f>
        <v>9754146051.0661983</v>
      </c>
      <c r="F6" s="485"/>
      <c r="G6" s="485"/>
    </row>
    <row r="7" spans="1:8" ht="15" customHeight="1">
      <c r="A7" s="450">
        <v>1.1000000000000001</v>
      </c>
      <c r="B7" s="454" t="s">
        <v>27</v>
      </c>
      <c r="C7" s="455">
        <v>9132600330.3801804</v>
      </c>
      <c r="D7" s="456">
        <v>9079012969.7699242</v>
      </c>
      <c r="F7" s="485"/>
      <c r="G7" s="485"/>
    </row>
    <row r="8" spans="1:8" ht="25.5">
      <c r="A8" s="450" t="s">
        <v>292</v>
      </c>
      <c r="B8" s="457" t="s">
        <v>648</v>
      </c>
      <c r="C8" s="455">
        <v>20915816.48</v>
      </c>
      <c r="D8" s="456">
        <v>20932506.900000002</v>
      </c>
      <c r="F8" s="485"/>
      <c r="G8" s="485"/>
    </row>
    <row r="9" spans="1:8" ht="15" customHeight="1">
      <c r="A9" s="450">
        <v>1.2</v>
      </c>
      <c r="B9" s="454" t="s">
        <v>28</v>
      </c>
      <c r="C9" s="455">
        <v>615858820.42641366</v>
      </c>
      <c r="D9" s="456">
        <v>671710029.71998537</v>
      </c>
      <c r="F9" s="485"/>
      <c r="G9" s="485"/>
    </row>
    <row r="10" spans="1:8" ht="15" customHeight="1">
      <c r="A10" s="450">
        <v>1.3</v>
      </c>
      <c r="B10" s="459" t="s">
        <v>83</v>
      </c>
      <c r="C10" s="458">
        <v>2398925.6927744737</v>
      </c>
      <c r="D10" s="456">
        <v>3423051.5762875485</v>
      </c>
      <c r="F10" s="485"/>
      <c r="G10" s="485"/>
    </row>
    <row r="11" spans="1:8" ht="15" customHeight="1">
      <c r="A11" s="450">
        <v>2</v>
      </c>
      <c r="B11" s="451" t="s">
        <v>236</v>
      </c>
      <c r="C11" s="455">
        <v>22521650.219429944</v>
      </c>
      <c r="D11" s="456">
        <v>28801863.882306598</v>
      </c>
      <c r="F11" s="485"/>
      <c r="G11" s="485"/>
    </row>
    <row r="12" spans="1:8" ht="15" customHeight="1">
      <c r="A12" s="470">
        <v>3</v>
      </c>
      <c r="B12" s="471" t="s">
        <v>234</v>
      </c>
      <c r="C12" s="458">
        <v>1226198472.5335624</v>
      </c>
      <c r="D12" s="472">
        <v>970241023.80294073</v>
      </c>
      <c r="F12" s="485"/>
      <c r="G12" s="485"/>
    </row>
    <row r="13" spans="1:8" ht="15" customHeight="1" thickBot="1">
      <c r="A13" s="142">
        <v>4</v>
      </c>
      <c r="B13" s="143" t="s">
        <v>293</v>
      </c>
      <c r="C13" s="313">
        <f>C6+C11+C12</f>
        <v>10999578199.252359</v>
      </c>
      <c r="D13" s="314">
        <f>D6+D11+D12</f>
        <v>10753188938.751446</v>
      </c>
      <c r="F13" s="485"/>
      <c r="G13" s="485"/>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4" topLeftCell="B29" activePane="bottomRight" state="frozen"/>
      <selection pane="topRight" activeCell="B1" sqref="B1"/>
      <selection pane="bottomLeft" activeCell="A4" sqref="A4"/>
      <selection pane="bottomRight" activeCell="B23" sqref="B23"/>
    </sheetView>
  </sheetViews>
  <sheetFormatPr defaultRowHeight="15"/>
  <cols>
    <col min="1" max="1" width="9.5703125" style="2" bestFit="1" customWidth="1"/>
    <col min="2" max="2" width="90.42578125" style="2" bestFit="1" customWidth="1"/>
    <col min="3" max="3" width="9.140625" style="2"/>
  </cols>
  <sheetData>
    <row r="1" spans="1:8">
      <c r="A1" s="2" t="s">
        <v>231</v>
      </c>
      <c r="B1" t="s">
        <v>894</v>
      </c>
    </row>
    <row r="2" spans="1:8">
      <c r="A2" s="2" t="s">
        <v>232</v>
      </c>
      <c r="B2" s="490">
        <v>43190</v>
      </c>
    </row>
    <row r="4" spans="1:8" ht="16.5" customHeight="1" thickBot="1">
      <c r="A4" s="259" t="s">
        <v>655</v>
      </c>
      <c r="B4" s="66" t="s">
        <v>191</v>
      </c>
      <c r="C4" s="14"/>
    </row>
    <row r="5" spans="1:8" ht="15.75">
      <c r="A5" s="11"/>
      <c r="B5" s="534" t="s">
        <v>192</v>
      </c>
      <c r="C5" s="535"/>
    </row>
    <row r="6" spans="1:8">
      <c r="A6" s="15">
        <v>1</v>
      </c>
      <c r="B6" s="68" t="s">
        <v>874</v>
      </c>
      <c r="C6" s="69"/>
    </row>
    <row r="7" spans="1:8">
      <c r="A7" s="15">
        <v>2</v>
      </c>
      <c r="B7" s="68" t="s">
        <v>875</v>
      </c>
      <c r="C7" s="69"/>
    </row>
    <row r="8" spans="1:8">
      <c r="A8" s="15">
        <v>3</v>
      </c>
      <c r="B8" s="68" t="s">
        <v>876</v>
      </c>
      <c r="C8" s="69"/>
    </row>
    <row r="9" spans="1:8">
      <c r="A9" s="15">
        <v>4</v>
      </c>
      <c r="B9" s="68" t="s">
        <v>877</v>
      </c>
      <c r="C9" s="69"/>
    </row>
    <row r="10" spans="1:8">
      <c r="A10" s="15">
        <v>5</v>
      </c>
      <c r="B10" s="68" t="s">
        <v>878</v>
      </c>
      <c r="C10" s="69"/>
    </row>
    <row r="11" spans="1:8">
      <c r="A11" s="15">
        <v>6</v>
      </c>
      <c r="B11" s="68" t="s">
        <v>879</v>
      </c>
      <c r="C11" s="69"/>
    </row>
    <row r="12" spans="1:8">
      <c r="A12" s="15">
        <v>7</v>
      </c>
      <c r="B12" s="68" t="s">
        <v>880</v>
      </c>
      <c r="C12" s="69"/>
      <c r="H12" s="4"/>
    </row>
    <row r="13" spans="1:8">
      <c r="A13" s="15">
        <v>8</v>
      </c>
      <c r="B13" s="68" t="s">
        <v>881</v>
      </c>
      <c r="C13" s="69"/>
    </row>
    <row r="14" spans="1:8">
      <c r="A14" s="15">
        <v>9</v>
      </c>
      <c r="B14" s="68" t="s">
        <v>882</v>
      </c>
      <c r="C14" s="69"/>
    </row>
    <row r="15" spans="1:8">
      <c r="A15" s="15"/>
      <c r="B15" s="68"/>
      <c r="C15" s="69"/>
    </row>
    <row r="16" spans="1:8">
      <c r="A16" s="15"/>
      <c r="B16" s="536"/>
      <c r="C16" s="537"/>
    </row>
    <row r="17" spans="1:3" ht="15.75">
      <c r="A17" s="15"/>
      <c r="B17" s="538" t="s">
        <v>193</v>
      </c>
      <c r="C17" s="539"/>
    </row>
    <row r="18" spans="1:3" ht="15.75">
      <c r="A18" s="15">
        <v>1</v>
      </c>
      <c r="B18" s="28" t="s">
        <v>876</v>
      </c>
      <c r="C18" s="67"/>
    </row>
    <row r="19" spans="1:3" ht="15.75">
      <c r="A19" s="15">
        <v>2</v>
      </c>
      <c r="B19" s="28" t="s">
        <v>883</v>
      </c>
      <c r="C19" s="67"/>
    </row>
    <row r="20" spans="1:3" ht="15.75">
      <c r="A20" s="15">
        <v>3</v>
      </c>
      <c r="B20" s="28" t="s">
        <v>884</v>
      </c>
      <c r="C20" s="67"/>
    </row>
    <row r="21" spans="1:3" ht="15.75">
      <c r="A21" s="15">
        <v>4</v>
      </c>
      <c r="B21" s="28" t="s">
        <v>885</v>
      </c>
      <c r="C21" s="67"/>
    </row>
    <row r="22" spans="1:3" ht="15.75">
      <c r="A22" s="15">
        <v>5</v>
      </c>
      <c r="B22" s="28" t="s">
        <v>886</v>
      </c>
      <c r="C22" s="67"/>
    </row>
    <row r="23" spans="1:3" ht="15.75">
      <c r="A23" s="15">
        <v>6</v>
      </c>
      <c r="B23" s="28" t="s">
        <v>877</v>
      </c>
      <c r="C23" s="67"/>
    </row>
    <row r="24" spans="1:3" ht="15.75">
      <c r="A24" s="15">
        <v>7</v>
      </c>
      <c r="B24" s="28" t="s">
        <v>887</v>
      </c>
      <c r="C24" s="67"/>
    </row>
    <row r="25" spans="1:3" ht="15.75">
      <c r="A25" s="15">
        <v>8</v>
      </c>
      <c r="B25" s="28" t="s">
        <v>888</v>
      </c>
      <c r="C25" s="67"/>
    </row>
    <row r="26" spans="1:3" ht="15.75">
      <c r="A26" s="15"/>
      <c r="B26" s="28"/>
      <c r="C26" s="67"/>
    </row>
    <row r="27" spans="1:3" ht="15.75" customHeight="1">
      <c r="A27" s="15"/>
      <c r="B27" s="28"/>
      <c r="C27" s="29"/>
    </row>
    <row r="28" spans="1:3" ht="15.75" customHeight="1">
      <c r="A28" s="15"/>
      <c r="B28" s="28"/>
      <c r="C28" s="29"/>
    </row>
    <row r="29" spans="1:3" ht="30" customHeight="1">
      <c r="A29" s="15"/>
      <c r="B29" s="540" t="s">
        <v>194</v>
      </c>
      <c r="C29" s="541"/>
    </row>
    <row r="30" spans="1:3">
      <c r="A30" s="15">
        <v>1</v>
      </c>
      <c r="B30" s="68" t="s">
        <v>889</v>
      </c>
      <c r="C30" s="486">
        <v>0.98669352733545523</v>
      </c>
    </row>
    <row r="31" spans="1:3" ht="15.75" customHeight="1">
      <c r="A31" s="15"/>
      <c r="B31" s="68"/>
      <c r="C31" s="69"/>
    </row>
    <row r="32" spans="1:3" ht="29.25" customHeight="1">
      <c r="A32" s="15"/>
      <c r="B32" s="540" t="s">
        <v>314</v>
      </c>
      <c r="C32" s="541"/>
    </row>
    <row r="33" spans="1:3">
      <c r="A33" s="15">
        <v>1</v>
      </c>
      <c r="B33" s="68" t="s">
        <v>874</v>
      </c>
      <c r="C33" s="486">
        <v>0.1353</v>
      </c>
    </row>
    <row r="34" spans="1:3">
      <c r="A34" s="15">
        <v>2</v>
      </c>
      <c r="B34" s="68" t="s">
        <v>875</v>
      </c>
      <c r="C34" s="486">
        <v>6.7599999999999993E-2</v>
      </c>
    </row>
    <row r="35" spans="1:3">
      <c r="A35" s="15">
        <v>3</v>
      </c>
      <c r="B35" s="68" t="s">
        <v>890</v>
      </c>
      <c r="C35" s="486">
        <v>8.1699999999999995E-2</v>
      </c>
    </row>
    <row r="36" spans="1:3">
      <c r="A36" s="15">
        <v>4</v>
      </c>
      <c r="B36" s="68" t="s">
        <v>891</v>
      </c>
      <c r="C36" s="486">
        <v>8.7099999999999997E-2</v>
      </c>
    </row>
    <row r="37" spans="1:3">
      <c r="A37" s="15">
        <v>5</v>
      </c>
      <c r="B37" s="68" t="s">
        <v>892</v>
      </c>
      <c r="C37" s="486">
        <v>8.6499999999999994E-2</v>
      </c>
    </row>
    <row r="38" spans="1:3">
      <c r="A38" s="15">
        <v>6</v>
      </c>
      <c r="B38" s="68" t="s">
        <v>893</v>
      </c>
      <c r="C38" s="486">
        <v>5.5E-2</v>
      </c>
    </row>
    <row r="39" spans="1:3">
      <c r="A39" s="15"/>
      <c r="B39" s="68"/>
      <c r="C39" s="69"/>
    </row>
    <row r="40" spans="1:3">
      <c r="A40" s="15"/>
      <c r="B40" s="68"/>
      <c r="C40" s="69"/>
    </row>
    <row r="41" spans="1:3" ht="16.5" thickBot="1">
      <c r="A41" s="16"/>
      <c r="B41" s="70"/>
      <c r="C41"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231</v>
      </c>
      <c r="B1" t="s">
        <v>894</v>
      </c>
    </row>
    <row r="2" spans="1:7" s="22" customFormat="1" ht="15.75" customHeight="1">
      <c r="A2" s="22" t="s">
        <v>232</v>
      </c>
      <c r="B2" s="490">
        <v>43190</v>
      </c>
    </row>
    <row r="3" spans="1:7" s="22" customFormat="1" ht="15.75" customHeight="1"/>
    <row r="4" spans="1:7" s="22" customFormat="1" ht="15.75" customHeight="1" thickBot="1">
      <c r="A4" s="260" t="s">
        <v>656</v>
      </c>
      <c r="B4" s="261" t="s">
        <v>303</v>
      </c>
      <c r="C4" s="198"/>
      <c r="D4" s="198"/>
      <c r="E4" s="199" t="s">
        <v>135</v>
      </c>
    </row>
    <row r="5" spans="1:7" s="126" customFormat="1" ht="17.45" customHeight="1">
      <c r="A5" s="411"/>
      <c r="B5" s="412"/>
      <c r="C5" s="197" t="s">
        <v>0</v>
      </c>
      <c r="D5" s="197" t="s">
        <v>1</v>
      </c>
      <c r="E5" s="413" t="s">
        <v>2</v>
      </c>
    </row>
    <row r="6" spans="1:7" s="163" customFormat="1" ht="14.45" customHeight="1">
      <c r="A6" s="414"/>
      <c r="B6" s="542" t="s">
        <v>274</v>
      </c>
      <c r="C6" s="542" t="s">
        <v>273</v>
      </c>
      <c r="D6" s="543" t="s">
        <v>272</v>
      </c>
      <c r="E6" s="544"/>
      <c r="G6"/>
    </row>
    <row r="7" spans="1:7" s="163" customFormat="1" ht="99.6" customHeight="1">
      <c r="A7" s="414"/>
      <c r="B7" s="542"/>
      <c r="C7" s="542"/>
      <c r="D7" s="407" t="s">
        <v>271</v>
      </c>
      <c r="E7" s="408" t="s">
        <v>829</v>
      </c>
      <c r="G7"/>
    </row>
    <row r="8" spans="1:7">
      <c r="A8" s="415">
        <v>1</v>
      </c>
      <c r="B8" s="416" t="s">
        <v>196</v>
      </c>
      <c r="C8" s="417">
        <v>435325078.72220004</v>
      </c>
      <c r="D8" s="417"/>
      <c r="E8" s="418">
        <v>435325078.72220004</v>
      </c>
    </row>
    <row r="9" spans="1:7">
      <c r="A9" s="415">
        <v>2</v>
      </c>
      <c r="B9" s="416" t="s">
        <v>197</v>
      </c>
      <c r="C9" s="417">
        <v>1351027712.6887002</v>
      </c>
      <c r="D9" s="417"/>
      <c r="E9" s="418">
        <v>1351027712.6887002</v>
      </c>
    </row>
    <row r="10" spans="1:7">
      <c r="A10" s="415">
        <v>3</v>
      </c>
      <c r="B10" s="416" t="s">
        <v>270</v>
      </c>
      <c r="C10" s="417">
        <v>423374761.68489999</v>
      </c>
      <c r="D10" s="417"/>
      <c r="E10" s="418">
        <v>423374761.68489999</v>
      </c>
    </row>
    <row r="11" spans="1:7" ht="25.5">
      <c r="A11" s="415">
        <v>4</v>
      </c>
      <c r="B11" s="416" t="s">
        <v>227</v>
      </c>
      <c r="C11" s="417">
        <v>0</v>
      </c>
      <c r="D11" s="417"/>
      <c r="E11" s="418">
        <v>0</v>
      </c>
    </row>
    <row r="12" spans="1:7">
      <c r="A12" s="415">
        <v>5</v>
      </c>
      <c r="B12" s="416" t="s">
        <v>199</v>
      </c>
      <c r="C12" s="417">
        <v>987100852.95154643</v>
      </c>
      <c r="D12" s="417"/>
      <c r="E12" s="418">
        <v>987100852.95154643</v>
      </c>
    </row>
    <row r="13" spans="1:7">
      <c r="A13" s="415">
        <v>6.1</v>
      </c>
      <c r="B13" s="416" t="s">
        <v>200</v>
      </c>
      <c r="C13" s="419">
        <v>8393967251.4694996</v>
      </c>
      <c r="D13" s="417"/>
      <c r="E13" s="418">
        <v>8393967251.4694996</v>
      </c>
    </row>
    <row r="14" spans="1:7">
      <c r="A14" s="415">
        <v>6.2</v>
      </c>
      <c r="B14" s="420" t="s">
        <v>201</v>
      </c>
      <c r="C14" s="419">
        <v>-353439977.80999994</v>
      </c>
      <c r="D14" s="417"/>
      <c r="E14" s="418">
        <v>-353439977.80999994</v>
      </c>
    </row>
    <row r="15" spans="1:7">
      <c r="A15" s="415">
        <v>6</v>
      </c>
      <c r="B15" s="416" t="s">
        <v>269</v>
      </c>
      <c r="C15" s="417">
        <v>8040527273.6595001</v>
      </c>
      <c r="D15" s="417"/>
      <c r="E15" s="418">
        <v>8040527273.6595001</v>
      </c>
    </row>
    <row r="16" spans="1:7" ht="25.5">
      <c r="A16" s="415">
        <v>7</v>
      </c>
      <c r="B16" s="416" t="s">
        <v>203</v>
      </c>
      <c r="C16" s="417">
        <v>82505593.515000001</v>
      </c>
      <c r="D16" s="417"/>
      <c r="E16" s="418">
        <v>82505593.515000001</v>
      </c>
    </row>
    <row r="17" spans="1:7">
      <c r="A17" s="415">
        <v>8</v>
      </c>
      <c r="B17" s="416" t="s">
        <v>204</v>
      </c>
      <c r="C17" s="417">
        <v>58058415.019999996</v>
      </c>
      <c r="D17" s="417"/>
      <c r="E17" s="418">
        <v>58058415.019999996</v>
      </c>
      <c r="F17" s="6"/>
      <c r="G17" s="6"/>
    </row>
    <row r="18" spans="1:7">
      <c r="A18" s="415">
        <v>9</v>
      </c>
      <c r="B18" s="416" t="s">
        <v>205</v>
      </c>
      <c r="C18" s="417">
        <v>42598833.280000001</v>
      </c>
      <c r="D18" s="417">
        <v>21205434.120000001</v>
      </c>
      <c r="E18" s="418">
        <v>21393399.16</v>
      </c>
      <c r="G18" s="6"/>
    </row>
    <row r="19" spans="1:7" ht="25.5">
      <c r="A19" s="415">
        <v>10</v>
      </c>
      <c r="B19" s="416" t="s">
        <v>206</v>
      </c>
      <c r="C19" s="417">
        <v>485211965.25999999</v>
      </c>
      <c r="D19" s="417">
        <v>174766875.12</v>
      </c>
      <c r="E19" s="418">
        <v>310445090.13999999</v>
      </c>
      <c r="G19" s="6"/>
    </row>
    <row r="20" spans="1:7">
      <c r="A20" s="415">
        <v>11</v>
      </c>
      <c r="B20" s="416" t="s">
        <v>207</v>
      </c>
      <c r="C20" s="417">
        <v>192864822.29890001</v>
      </c>
      <c r="D20" s="417"/>
      <c r="E20" s="418">
        <v>192864822.29890001</v>
      </c>
    </row>
    <row r="21" spans="1:7" ht="51.75" thickBot="1">
      <c r="A21" s="421"/>
      <c r="B21" s="422" t="s">
        <v>794</v>
      </c>
      <c r="C21" s="364">
        <f>SUM(C8:C12, C15:C20)</f>
        <v>12098595309.080748</v>
      </c>
      <c r="D21" s="364">
        <f>SUM(D8:D12, D15:D20)</f>
        <v>195972309.24000001</v>
      </c>
      <c r="E21" s="423">
        <f>SUM(E8:E12, E15:E20)</f>
        <v>11902622999.840746</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231</v>
      </c>
      <c r="B1" t="s">
        <v>894</v>
      </c>
    </row>
    <row r="2" spans="1:6" s="22" customFormat="1" ht="15.75" customHeight="1">
      <c r="A2" s="22" t="s">
        <v>232</v>
      </c>
      <c r="B2" s="490">
        <v>43190</v>
      </c>
      <c r="C2"/>
      <c r="D2"/>
      <c r="E2"/>
      <c r="F2"/>
    </row>
    <row r="3" spans="1:6" s="22" customFormat="1" ht="15.75" customHeight="1">
      <c r="C3"/>
      <c r="D3"/>
      <c r="E3"/>
      <c r="F3"/>
    </row>
    <row r="4" spans="1:6" s="22" customFormat="1" ht="26.25" thickBot="1">
      <c r="A4" s="22" t="s">
        <v>657</v>
      </c>
      <c r="B4" s="205" t="s">
        <v>307</v>
      </c>
      <c r="C4" s="199" t="s">
        <v>135</v>
      </c>
      <c r="D4"/>
      <c r="E4"/>
      <c r="F4"/>
    </row>
    <row r="5" spans="1:6" ht="26.25">
      <c r="A5" s="200">
        <v>1</v>
      </c>
      <c r="B5" s="201" t="s">
        <v>693</v>
      </c>
      <c r="C5" s="315">
        <v>11902622999.840746</v>
      </c>
    </row>
    <row r="6" spans="1:6" s="190" customFormat="1">
      <c r="A6" s="125">
        <v>2.1</v>
      </c>
      <c r="B6" s="207" t="s">
        <v>308</v>
      </c>
      <c r="C6" s="316">
        <v>1657674584.4916062</v>
      </c>
    </row>
    <row r="7" spans="1:6" s="4" customFormat="1" ht="25.5" outlineLevel="1">
      <c r="A7" s="206">
        <v>2.2000000000000002</v>
      </c>
      <c r="B7" s="202" t="s">
        <v>309</v>
      </c>
      <c r="C7" s="317">
        <v>228518117.89439279</v>
      </c>
    </row>
    <row r="8" spans="1:6" s="4" customFormat="1" ht="26.25">
      <c r="A8" s="206">
        <v>3</v>
      </c>
      <c r="B8" s="203" t="s">
        <v>694</v>
      </c>
      <c r="C8" s="318">
        <f>SUM(C5:C7)</f>
        <v>13788815702.226744</v>
      </c>
    </row>
    <row r="9" spans="1:6" s="190" customFormat="1">
      <c r="A9" s="125">
        <v>4</v>
      </c>
      <c r="B9" s="210" t="s">
        <v>304</v>
      </c>
      <c r="C9" s="316">
        <v>155063467.05700001</v>
      </c>
    </row>
    <row r="10" spans="1:6" s="4" customFormat="1" ht="25.5" outlineLevel="1">
      <c r="A10" s="206">
        <v>5.0999999999999996</v>
      </c>
      <c r="B10" s="202" t="s">
        <v>315</v>
      </c>
      <c r="C10" s="317">
        <v>-922720134.68743467</v>
      </c>
    </row>
    <row r="11" spans="1:6" s="4" customFormat="1" ht="25.5" outlineLevel="1">
      <c r="A11" s="206">
        <v>5.2</v>
      </c>
      <c r="B11" s="202" t="s">
        <v>316</v>
      </c>
      <c r="C11" s="317">
        <v>-217503441.51187077</v>
      </c>
    </row>
    <row r="12" spans="1:6" s="4" customFormat="1">
      <c r="A12" s="206">
        <v>6</v>
      </c>
      <c r="B12" s="208" t="s">
        <v>305</v>
      </c>
      <c r="C12" s="424">
        <v>0</v>
      </c>
    </row>
    <row r="13" spans="1:6" s="4" customFormat="1" ht="15.75" thickBot="1">
      <c r="A13" s="209">
        <v>7</v>
      </c>
      <c r="B13" s="204" t="s">
        <v>306</v>
      </c>
      <c r="C13" s="319">
        <f>SUM(C8:C12)</f>
        <v>12803655593.084436</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2018-04-30T16:28:54Z</dcterms:modified>
</cp:coreProperties>
</file>