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995" windowWidth="24015" windowHeight="6930" tabRatio="877" activeTab="5"/>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state="hidden" r:id="rId11"/>
    <sheet name="10. CC2" sheetId="69" r:id="rId12"/>
    <sheet name="11. CRWA " sheetId="90" r:id="rId13"/>
    <sheet name="12. CRM" sheetId="64" r:id="rId14"/>
    <sheet name="13. CRME " sheetId="91" r:id="rId15"/>
    <sheet name="14. LCR" sheetId="93" r:id="rId16"/>
    <sheet name="15. CCR " sheetId="92"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4" i="86" l="1"/>
  <c r="C45" i="69" l="1"/>
  <c r="C35" i="69"/>
  <c r="C14" i="69" l="1"/>
  <c r="D45" i="75" l="1"/>
  <c r="C45" i="75"/>
  <c r="D40" i="75"/>
  <c r="C40" i="75"/>
  <c r="D32" i="75"/>
  <c r="C32" i="75"/>
  <c r="C19" i="75"/>
  <c r="D22" i="75"/>
  <c r="D19" i="75" s="1"/>
  <c r="C22" i="75"/>
  <c r="D16" i="75"/>
  <c r="C16" i="75"/>
  <c r="D13" i="75"/>
  <c r="C13" i="75"/>
  <c r="D7" i="75"/>
  <c r="C7" i="75"/>
  <c r="G34" i="85"/>
  <c r="F34" i="85"/>
  <c r="D34" i="85"/>
  <c r="C34" i="85"/>
  <c r="G14" i="83"/>
  <c r="F14" i="83"/>
  <c r="D14" i="83"/>
  <c r="C14" i="83"/>
  <c r="B2" i="92"/>
  <c r="B2" i="93"/>
  <c r="B2" i="91"/>
  <c r="B2" i="64"/>
  <c r="B2" i="90"/>
  <c r="B2" i="69"/>
  <c r="B2" i="94"/>
  <c r="B2" i="89"/>
  <c r="B2" i="73"/>
  <c r="B2" i="88"/>
  <c r="B2" i="52"/>
  <c r="B2" i="86"/>
  <c r="B2" i="75"/>
  <c r="B2" i="85"/>
  <c r="B2" i="83"/>
  <c r="B1" i="84"/>
  <c r="B1" i="89" s="1"/>
  <c r="B1" i="83" l="1"/>
  <c r="B1" i="94"/>
  <c r="B1" i="85"/>
  <c r="B1" i="69"/>
  <c r="B1" i="75"/>
  <c r="B1" i="90"/>
  <c r="B1" i="86"/>
  <c r="B1" i="64"/>
  <c r="B1" i="52"/>
  <c r="B1" i="91"/>
  <c r="B1" i="88"/>
  <c r="B1" i="93"/>
  <c r="B1" i="73"/>
  <c r="B1" i="92"/>
  <c r="C6" i="86" l="1"/>
  <c r="D6" i="86"/>
  <c r="D14" i="86" s="1"/>
  <c r="N20" i="92" l="1"/>
  <c r="N19" i="92"/>
  <c r="E19" i="92"/>
  <c r="N18" i="92"/>
  <c r="E18" i="92"/>
  <c r="N17" i="92"/>
  <c r="E17" i="92"/>
  <c r="N16" i="92"/>
  <c r="E16" i="92"/>
  <c r="N15" i="92"/>
  <c r="E15" i="92"/>
  <c r="C14" i="92"/>
  <c r="N13" i="92"/>
  <c r="N12" i="92"/>
  <c r="E12" i="92"/>
  <c r="N11" i="92"/>
  <c r="E11" i="92"/>
  <c r="N10" i="92"/>
  <c r="E10" i="92"/>
  <c r="N9" i="92"/>
  <c r="E9" i="92"/>
  <c r="N8" i="92"/>
  <c r="E8" i="92"/>
  <c r="M7" i="92"/>
  <c r="L7" i="92"/>
  <c r="K7" i="92"/>
  <c r="J7" i="92"/>
  <c r="I7" i="92"/>
  <c r="H7" i="92"/>
  <c r="G7" i="92"/>
  <c r="F7" i="92"/>
  <c r="C7" i="92"/>
  <c r="N7" i="92" l="1"/>
  <c r="E7" i="92"/>
  <c r="E14" i="92"/>
  <c r="N14" i="92"/>
  <c r="N21" i="92" s="1"/>
  <c r="C21" i="92"/>
  <c r="E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18" i="91"/>
  <c r="H17" i="91"/>
  <c r="H16" i="91"/>
  <c r="H15" i="91"/>
  <c r="H14" i="91"/>
  <c r="H13" i="91"/>
  <c r="H11" i="91"/>
  <c r="H10" i="91"/>
  <c r="H8"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C41" i="89" l="1"/>
  <c r="D45" i="85"/>
  <c r="E53" i="85"/>
  <c r="E34" i="85"/>
  <c r="E30" i="85"/>
  <c r="H34" i="85"/>
  <c r="H9" i="85"/>
  <c r="F31" i="85"/>
  <c r="G54" i="85"/>
  <c r="E61" i="85"/>
  <c r="H53" i="85"/>
  <c r="F45" i="85"/>
  <c r="H61" i="85"/>
  <c r="G31" i="85"/>
  <c r="C8" i="73"/>
  <c r="C13" i="73" s="1"/>
  <c r="E22" i="85"/>
  <c r="C31" i="85"/>
  <c r="H30" i="85"/>
  <c r="D31" i="85"/>
  <c r="C52" i="89"/>
  <c r="C45"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F54" i="85" l="1"/>
  <c r="D54" i="85"/>
  <c r="H45" i="85"/>
  <c r="H31" i="85"/>
  <c r="G56" i="85"/>
  <c r="H14" i="83"/>
  <c r="H31" i="83"/>
  <c r="H20" i="83"/>
  <c r="G41" i="83"/>
  <c r="H41" i="83" s="1"/>
  <c r="E45" i="85"/>
  <c r="C54" i="85"/>
  <c r="E14" i="83"/>
  <c r="E31" i="85"/>
  <c r="E41" i="83"/>
  <c r="E31" i="83"/>
  <c r="G63" i="85" l="1"/>
  <c r="F56" i="85"/>
  <c r="H54" i="85"/>
  <c r="D56" i="85"/>
  <c r="D63" i="85" s="1"/>
  <c r="F63" i="85"/>
  <c r="E54" i="85"/>
  <c r="C56" i="85"/>
  <c r="C22" i="69"/>
  <c r="G65" i="85" l="1"/>
  <c r="H63" i="85"/>
  <c r="H56" i="85"/>
  <c r="D65" i="85"/>
  <c r="F65" i="85"/>
  <c r="E56" i="85"/>
  <c r="C63" i="85"/>
  <c r="G67" i="85" l="1"/>
  <c r="H65" i="85"/>
  <c r="D67" i="85"/>
  <c r="F67" i="85"/>
  <c r="C65" i="85"/>
  <c r="E63" i="85"/>
  <c r="H67" i="85" l="1"/>
  <c r="C67" i="85"/>
  <c r="E65" i="85"/>
  <c r="E67" i="85" l="1"/>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<sst xmlns="http://schemas.openxmlformats.org/spreadsheetml/2006/main" count="725" uniqueCount="497">
  <si>
    <t>a</t>
  </si>
  <si>
    <t>b</t>
  </si>
  <si>
    <t>c</t>
  </si>
  <si>
    <t>d</t>
  </si>
  <si>
    <t>e</t>
  </si>
  <si>
    <t>T</t>
  </si>
  <si>
    <t>T-1</t>
  </si>
  <si>
    <t>T-2</t>
  </si>
  <si>
    <t>T-3</t>
  </si>
  <si>
    <t>T-4</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</si>
  <si>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</si>
  <si>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</si>
  <si>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</si>
  <si>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</si>
  <si>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</si>
  <si>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</si>
  <si>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</si>
  <si>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</si>
  <si>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</si>
  <si>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</si>
  <si>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</si>
  <si>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</si>
  <si>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</si>
  <si>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</si>
  <si>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</si>
  <si>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</si>
  <si>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</si>
  <si>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</si>
  <si>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</si>
  <si>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</si>
  <si>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</si>
  <si>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</si>
  <si>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</si>
  <si>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</si>
  <si>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</si>
  <si>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</si>
  <si>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</si>
  <si>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</si>
  <si>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</si>
  <si>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</si>
  <si>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</si>
  <si>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</si>
  <si>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</si>
  <si>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</si>
  <si>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</si>
  <si>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</si>
  <si>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</si>
  <si>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</si>
  <si>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</si>
  <si>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</si>
  <si>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</si>
  <si>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</si>
  <si>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</si>
  <si>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</si>
  <si>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</si>
  <si>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</si>
  <si>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</si>
  <si>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</si>
  <si>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</si>
  <si>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</si>
  <si>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</si>
  <si>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</si>
  <si>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</si>
  <si>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</si>
  <si>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</si>
  <si>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</si>
  <si>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</si>
  <si>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</si>
  <si>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</si>
  <si>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</si>
  <si>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</si>
  <si>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</si>
  <si>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</si>
  <si>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</si>
  <si>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</si>
  <si>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</si>
  <si>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</si>
  <si>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</si>
  <si>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</si>
  <si>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</si>
  <si>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</si>
  <si>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</si>
  <si>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</si>
  <si>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</si>
  <si>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</si>
  <si>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</si>
  <si>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</si>
  <si>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</si>
  <si>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</si>
  <si>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</si>
  <si>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</si>
  <si>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</si>
  <si>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other adjustments</t>
  </si>
  <si>
    <t>Effect of provisioning rules used for capital adequacy purposes</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</si>
  <si>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</si>
  <si>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</si>
  <si>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</si>
  <si>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</si>
  <si>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</si>
  <si>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</si>
  <si>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</si>
  <si>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</si>
  <si>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</si>
  <si>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</si>
  <si>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</si>
  <si>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</si>
  <si>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</si>
  <si>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</si>
  <si>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</si>
  <si>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</si>
  <si>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</si>
  <si>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</si>
  <si>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</si>
  <si>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</si>
  <si>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</si>
  <si>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</si>
  <si>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</si>
  <si>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</si>
  <si>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</si>
  <si>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</si>
  <si>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</si>
  <si>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</si>
  <si>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</si>
  <si>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</si>
  <si>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</si>
  <si>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</si>
  <si>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</si>
  <si>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</si>
  <si>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</si>
  <si>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</si>
  <si>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</si>
  <si>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</si>
  <si>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</si>
  <si>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</si>
  <si>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</si>
  <si>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</si>
  <si>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</si>
  <si>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</si>
  <si>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</si>
  <si>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Total regulatory capital ratio ( ≥ 9.6 %)</t>
  </si>
  <si>
    <t>Common equity Tier 1 ratio ( ≥ 6.4 %)</t>
  </si>
  <si>
    <t>Based on Basel III framework</t>
  </si>
  <si>
    <t>Capital ratios as a percentage of RWA</t>
  </si>
  <si>
    <t>Risk-weighted assets (amounts, GEL)</t>
  </si>
  <si>
    <t>Total regulatory capital</t>
  </si>
  <si>
    <t>Tier 1</t>
  </si>
  <si>
    <t>Common Equity Tier 1 (CET1)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</si>
  <si>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</si>
  <si>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</si>
  <si>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</si>
  <si>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</si>
  <si>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</si>
  <si>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</si>
  <si>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</si>
  <si>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</si>
  <si>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</si>
  <si>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</si>
  <si>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</si>
  <si>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</si>
  <si>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</si>
  <si>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</si>
  <si>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</si>
  <si>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</si>
  <si>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</si>
  <si>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</si>
  <si>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</si>
  <si>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</si>
  <si>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</si>
  <si>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</si>
  <si>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</si>
  <si>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</si>
  <si>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</si>
  <si>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</si>
  <si>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</si>
  <si>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</si>
  <si>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</si>
  <si>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</si>
  <si>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</si>
  <si>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</si>
  <si>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</si>
  <si>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</si>
  <si>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</si>
  <si>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</si>
  <si>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</si>
  <si>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</si>
  <si>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</si>
  <si>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</si>
  <si>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</si>
  <si>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</si>
  <si>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</si>
  <si>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</si>
  <si>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</si>
  <si>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</si>
  <si>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</si>
  <si>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</si>
  <si>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</si>
  <si>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</si>
  <si>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</si>
  <si>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</si>
  <si>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</si>
  <si>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</si>
  <si>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</si>
  <si>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</si>
  <si>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</si>
  <si>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</si>
  <si>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</si>
  <si>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</si>
  <si>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Balance sheet items</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</si>
  <si>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</si>
  <si>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</si>
  <si>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</si>
  <si>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</si>
  <si>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</si>
  <si>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</si>
  <si>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</si>
  <si>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</si>
  <si>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</si>
  <si>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</si>
  <si>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</si>
  <si>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</si>
  <si>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</si>
  <si>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</si>
  <si>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</si>
  <si>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</si>
  <si>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</si>
  <si>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</si>
  <si>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</si>
  <si>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</si>
  <si>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</si>
  <si>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</si>
  <si>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</si>
  <si>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</si>
  <si>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</si>
  <si>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</si>
  <si>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</si>
  <si>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</si>
  <si>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</si>
  <si>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</si>
  <si>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</si>
  <si>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</si>
  <si>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</si>
  <si>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</si>
  <si>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</si>
  <si>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</si>
  <si>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</si>
  <si>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</si>
  <si>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</si>
  <si>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</si>
  <si>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</si>
  <si>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</si>
  <si>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</si>
  <si>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</si>
  <si>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</si>
  <si>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</si>
  <si>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</si>
  <si>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</si>
  <si>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</si>
  <si>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</si>
  <si>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</si>
  <si>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</si>
  <si>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</si>
  <si>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</si>
  <si>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</si>
  <si>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</si>
  <si>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</si>
  <si>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</si>
  <si>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</si>
  <si>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</si>
  <si>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</si>
  <si>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</si>
  <si>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</si>
  <si>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</si>
  <si>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</si>
  <si>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</si>
  <si>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</si>
  <si>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</si>
  <si>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Risk-weighted assets (RWA) (Based on Basel III framework)</t>
  </si>
  <si>
    <t>Risk-weighted assets (RWA) (Based on Basel I frameworks)</t>
  </si>
  <si>
    <t>Total Equity Capital</t>
  </si>
  <si>
    <t>Information about supervisory board, directorate, beneficiary owners and shareholders</t>
  </si>
  <si>
    <t>Claims or contingent claims on public sector entities</t>
  </si>
  <si>
    <t>Claims or contingent claims on  public sector entities</t>
  </si>
  <si>
    <t>Based on Basel I framework</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</si>
  <si>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</si>
  <si>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</si>
  <si>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</si>
  <si>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</si>
  <si>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</si>
  <si>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</si>
  <si>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</si>
  <si>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</si>
  <si>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</si>
  <si>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</si>
  <si>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</si>
  <si>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</si>
  <si>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</si>
  <si>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</si>
  <si>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</si>
  <si>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</si>
  <si>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</si>
  <si>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</si>
  <si>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</si>
  <si>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</si>
  <si>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</si>
  <si>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</si>
  <si>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</si>
  <si>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</si>
  <si>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</si>
  <si>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</si>
  <si>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</si>
  <si>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</si>
  <si>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</si>
  <si>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</si>
  <si>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</si>
  <si>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</si>
  <si>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</si>
  <si>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</si>
  <si>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</si>
  <si>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</si>
  <si>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</si>
  <si>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</si>
  <si>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</si>
  <si>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</si>
  <si>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</si>
  <si>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</si>
  <si>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</si>
  <si>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</si>
  <si>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</si>
  <si>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</si>
  <si>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</si>
  <si>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</si>
  <si>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</si>
  <si>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</si>
  <si>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</si>
  <si>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</si>
  <si>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</si>
  <si>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</si>
  <si>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</si>
  <si>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</si>
  <si>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</si>
  <si>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</si>
  <si>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</si>
  <si>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</si>
  <si>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</si>
  <si>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</si>
  <si>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</si>
  <si>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</si>
  <si>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</si>
  <si>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</si>
  <si>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</si>
  <si>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</si>
  <si>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</si>
  <si>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</si>
  <si>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</si>
  <si>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</si>
  <si>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</si>
  <si>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</si>
  <si>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</si>
  <si>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</si>
  <si>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</si>
  <si>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</si>
  <si>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</si>
  <si>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</si>
  <si>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</si>
  <si>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</si>
  <si>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</si>
  <si>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</si>
  <si>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</si>
  <si>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</si>
  <si>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</si>
  <si>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</si>
  <si>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</si>
  <si>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</si>
  <si>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</si>
  <si>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</si>
  <si>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</si>
  <si>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</si>
  <si>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</si>
  <si>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</si>
  <si>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</si>
  <si>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</si>
  <si>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</si>
  <si>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</si>
  <si>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</si>
  <si>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</si>
  <si>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</si>
  <si>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</si>
  <si>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</si>
  <si>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</si>
  <si>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</si>
  <si>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</si>
  <si>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</si>
  <si>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</si>
  <si>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</si>
  <si>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</si>
  <si>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</si>
  <si>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</si>
  <si>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</si>
  <si>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</si>
  <si>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</si>
  <si>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</si>
  <si>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</si>
  <si>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</si>
  <si>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</si>
  <si>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</si>
  <si>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</si>
  <si>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Significant changes between these two reporting periods is due to changes in NBG's methodology of calculating Risk Weighted Risk Exposures, in particular excluding Currency induced credit risk (CICR) from RWRA, which will be reflected in Pillar 2 capital buffer requirements. For the further details see the link of NBG's official press-release: 
https://www.nbg.gov.ge/index.php?m=340&amp;newsid=3248&amp;lng=eng</t>
  </si>
  <si>
    <t>Common equity Tier 1 ratio ( ≥ 7.0 %) **</t>
  </si>
  <si>
    <t>Tier 1 ratio ( ≥ 8.5 %) **</t>
  </si>
  <si>
    <t>Total regulatory capital ratio ( ≥ 10.5 %) **</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</si>
  <si>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</si>
  <si>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</si>
  <si>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 These includes Minimum capital requirements (4.5%, 6%, 8%) and Capital Conservation Buffer (2.5%) according to article 8 of the regulation on Capital Adequacy Requirements for Commercial Banks.</t>
  </si>
  <si>
    <t>1.1</t>
  </si>
  <si>
    <t>1.2</t>
  </si>
  <si>
    <t>≥6%</t>
  </si>
  <si>
    <t>1.3</t>
  </si>
  <si>
    <t>≥8%</t>
  </si>
  <si>
    <t>2</t>
  </si>
  <si>
    <t>2.1</t>
  </si>
  <si>
    <t>≥2,5%</t>
  </si>
  <si>
    <t>2.2</t>
  </si>
  <si>
    <t>≥0%</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</si>
  <si>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</si>
  <si>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</si>
  <si>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</si>
  <si>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</si>
  <si>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</si>
  <si>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</si>
  <si>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</si>
  <si>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</si>
  <si>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</si>
  <si>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</si>
  <si>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</si>
  <si>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</si>
  <si>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</si>
  <si>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Capital Conservation Buffer</t>
  </si>
  <si>
    <t>Countercyclical Buffer</t>
  </si>
  <si>
    <t>Systemic Risk Buffer</t>
  </si>
  <si>
    <t>Pillar 2 Requirements*</t>
  </si>
  <si>
    <t>CET1</t>
  </si>
  <si>
    <t>Total regulatory Capital</t>
  </si>
  <si>
    <t>Existing Ratios/Amounts</t>
  </si>
  <si>
    <r>
      <rPr>
        <sz val="10"/>
        <rFont val="Calibri"/>
        <family val="2"/>
      </rPr>
      <t>≥</t>
    </r>
    <r>
      <rPr>
        <sz val="10"/>
        <rFont val="Calibri"/>
        <family val="2"/>
        <scheme val="minor"/>
      </rPr>
      <t>4,5%</t>
    </r>
  </si>
  <si>
    <t>https://www.nbg.gov.ge/index.php?m=340&amp;newsid=3248&amp;lng=eng</t>
  </si>
  <si>
    <t>Currency induced credit risk*</t>
  </si>
  <si>
    <t xml:space="preserve">* CICR is excluded from RWA due to changes in NBG's methodology of calculating Risk Weighted Risk Exposures, in particular excluding Currency induced credit risk (CICR) from RWRA, which will be reflected in Pillar 2 capital buffer requirements. For the further details see the link of NBG's official press-release: </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</si>
  <si>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</si>
  <si>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</si>
  <si>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</si>
  <si>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</si>
  <si>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</si>
  <si>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</si>
  <si>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</si>
  <si>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</si>
  <si>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</si>
  <si>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</si>
  <si>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Basel methodology (daily average**)</t>
  </si>
  <si>
    <t>Total weighted values according to NBG's methodology* (daily average**)</t>
  </si>
  <si>
    <t>Total value according to NBG's methodology* (with limits)</t>
  </si>
  <si>
    <t>** Instead of daily average, values are given for the last day of reporting period</t>
  </si>
  <si>
    <t>TBC BANK</t>
  </si>
  <si>
    <t>Mamuka Khazaradze</t>
  </si>
  <si>
    <t>Vakhtang Butskhrikidze</t>
  </si>
  <si>
    <t>www.tbcbank.com.ge</t>
  </si>
  <si>
    <t>X</t>
  </si>
  <si>
    <t>TBC Bank Group PLC</t>
  </si>
  <si>
    <t>Badri Japaridze</t>
  </si>
  <si>
    <t>Giorgi Shagidze</t>
  </si>
  <si>
    <t>Nikoloz Enukidze</t>
  </si>
  <si>
    <t>Stephan Wilcke</t>
  </si>
  <si>
    <t>Stefano Marsaglia</t>
  </si>
  <si>
    <t>Eric J. Rajendra</t>
  </si>
  <si>
    <t>Nicholas Dominic Haag</t>
  </si>
  <si>
    <t>European Bank for Reconstruction and Development</t>
  </si>
  <si>
    <t>JPMorgan Asset Management</t>
  </si>
  <si>
    <t>Schroder Investment Management</t>
  </si>
  <si>
    <t>Dunross &amp; Co.</t>
  </si>
  <si>
    <t>Paata Gadzadze</t>
  </si>
  <si>
    <t>Vano Baliashvili</t>
  </si>
  <si>
    <t>Nino Masurashvili</t>
  </si>
  <si>
    <t>David Chkonia</t>
  </si>
  <si>
    <t>Nikoloz Kurdiani</t>
  </si>
  <si>
    <t>George Tkhelidze</t>
  </si>
  <si>
    <t>6.2.1</t>
  </si>
  <si>
    <t>(Capital), N 39</t>
  </si>
  <si>
    <t>(Capital), N 17</t>
  </si>
  <si>
    <t>(Capital), N10</t>
  </si>
  <si>
    <t>Of which more than 10% of the share capital of other commercial entities</t>
  </si>
  <si>
    <t>Of which tier I capital qualifying instruments</t>
  </si>
  <si>
    <t>Offbalance Items General Provision</t>
  </si>
  <si>
    <t xml:space="preserve"> (Capital), N 27</t>
  </si>
  <si>
    <t>(Capital), N 37</t>
  </si>
  <si>
    <t>(Capital), N 3</t>
  </si>
  <si>
    <t>(Capital), N 5</t>
  </si>
  <si>
    <t>(Capital), N6</t>
  </si>
  <si>
    <t xml:space="preserve">(Capital), N 4,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</si>
</sst>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_ &quot;*&quot;;[Red]\-#,##0\ "/>
    <numFmt numFmtId="195" formatCode="0.00%\ &quot;*&quot;"/>
  </numFmts>
  <fonts count="10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sz val="10"/>
      <name val="Calibri"/>
      <family val="2"/>
    </font>
    <font>
      <b/>
      <sz val="10"/>
      <name val="Calibri"/>
      <family val="1"/>
      <scheme val="minor"/>
    </font>
    <font>
      <sz val="10"/>
      <name val="Calibri"/>
      <family val="1"/>
      <scheme val="minor"/>
    </font>
    <font>
      <sz val="10"/>
      <color theme="1"/>
      <name val="Segoe UI"/>
      <family val="2"/>
    </font>
    <font>
      <sz val="10"/>
      <color theme="1"/>
      <name val="Times New Roman"/>
      <family val="1"/>
    </font>
    <font>
      <sz val="10"/>
      <name val="Geo_Arial"/>
      <family val="2"/>
    </font>
    <font>
      <i/>
      <sz val="10"/>
      <name val="Sylfaen"/>
      <family val="1"/>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lightGray">
        <fgColor indexed="22"/>
        <bgColor theme="1" tint="0.499984740745262"/>
      </patternFill>
    </fill>
  </fills>
  <borders count="10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s>
  <cellStyleXfs count="2096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cellStyleXfs>
  <cellXfs count="54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7" xfId="0" applyFont="1" applyFill="1" applyBorder="1" applyAlignment="1">
      <alignment horizontal="left" vertical="center" wrapText="1" indent="1"/>
    </xf>
    <xf numFmtId="0" fontId="84" fillId="0" borderId="7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2" fillId="0" borderId="21" xfId="0" applyFont="1" applyFill="1" applyBorder="1" applyAlignment="1">
      <alignment horizontal="right" vertical="center" wrapText="1"/>
    </xf>
    <xf numFmtId="0" fontId="85" fillId="0" borderId="0" xfId="0" applyFont="1" applyFill="1"/>
    <xf numFmtId="0" fontId="2" fillId="2" borderId="21" xfId="0" applyFont="1" applyFill="1" applyBorder="1" applyAlignment="1">
      <alignment horizontal="right" vertical="center"/>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2" borderId="24" xfId="0" applyFont="1" applyFill="1" applyBorder="1" applyAlignment="1">
      <alignment horizontal="right" vertical="center"/>
    </xf>
    <xf numFmtId="193" fontId="87" fillId="2" borderId="25" xfId="0" applyNumberFormat="1" applyFont="1" applyFill="1" applyBorder="1" applyAlignment="1" applyProtection="1">
      <alignment vertical="center"/>
      <protection locked="0"/>
    </xf>
    <xf numFmtId="193" fontId="87" fillId="2" borderId="26"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7" xfId="0" applyFont="1" applyFill="1" applyBorder="1" applyAlignment="1">
      <alignment horizontal="center" vertical="center" wrapText="1"/>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84" fillId="0" borderId="3" xfId="0" applyFont="1" applyFill="1" applyBorder="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65" fillId="0" borderId="3" xfId="0" applyFont="1" applyFill="1" applyBorder="1" applyAlignment="1">
      <alignment horizontal="center"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6" fillId="0" borderId="3" xfId="17" applyFill="1" applyBorder="1" applyAlignment="1" applyProtection="1">
      <alignment horizontal="left" vertical="center"/>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2" fillId="2" borderId="3" xfId="0" applyFont="1" applyFill="1" applyBorder="1" applyAlignment="1">
      <alignment horizontal="right" vertical="center"/>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2" xfId="0" applyFont="1" applyFill="1" applyBorder="1" applyAlignment="1">
      <alignment vertical="center"/>
    </xf>
    <xf numFmtId="0" fontId="3" fillId="0" borderId="70" xfId="0" applyFont="1" applyFill="1" applyBorder="1" applyAlignment="1">
      <alignment vertical="center"/>
    </xf>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8" fillId="0" borderId="87" xfId="0" applyNumberFormat="1" applyFont="1" applyFill="1" applyBorder="1" applyAlignment="1">
      <alignment horizontal="center" vertical="center"/>
    </xf>
    <xf numFmtId="0" fontId="88"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169" fontId="9" fillId="37" borderId="103" xfId="20" applyBorder="1"/>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101" fillId="0" borderId="21" xfId="0" applyFont="1" applyFill="1" applyBorder="1" applyAlignment="1">
      <alignment horizontal="right" vertical="center" wrapText="1"/>
    </xf>
    <xf numFmtId="0" fontId="101" fillId="0" borderId="87" xfId="0" applyFont="1" applyFill="1" applyBorder="1" applyAlignment="1">
      <alignment horizontal="left" vertical="center" wrapText="1"/>
    </xf>
    <xf numFmtId="0" fontId="101" fillId="0" borderId="88" xfId="0" applyFont="1" applyFill="1" applyBorder="1" applyAlignment="1">
      <alignment horizontal="left" vertical="center" wrapText="1"/>
    </xf>
    <xf numFmtId="9" fontId="4" fillId="36" borderId="87" xfId="20962" applyFont="1" applyFill="1" applyBorder="1" applyAlignment="1">
      <alignment horizontal="left" vertical="center" wrapText="1"/>
    </xf>
    <xf numFmtId="0" fontId="4" fillId="0" borderId="21" xfId="0" applyFont="1" applyFill="1" applyBorder="1" applyAlignment="1">
      <alignment horizontal="left" vertical="center" wrapText="1"/>
    </xf>
    <xf numFmtId="9" fontId="101" fillId="0" borderId="87" xfId="20962" applyFont="1" applyFill="1" applyBorder="1" applyAlignment="1">
      <alignment horizontal="left" vertical="center" wrapText="1"/>
    </xf>
    <xf numFmtId="0" fontId="4" fillId="0" borderId="8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3" fillId="0" borderId="24" xfId="5" applyNumberFormat="1" applyFont="1" applyFill="1" applyBorder="1" applyAlignment="1" applyProtection="1">
      <alignment horizontal="left" vertical="center"/>
      <protection locked="0"/>
    </xf>
    <xf numFmtId="0" fontId="104" fillId="0" borderId="25" xfId="9" applyFont="1" applyFill="1" applyBorder="1" applyAlignment="1" applyProtection="1">
      <alignment horizontal="left" vertical="center" wrapText="1"/>
      <protection locked="0"/>
    </xf>
    <xf numFmtId="9" fontId="104" fillId="0" borderId="25" xfId="20962" applyFont="1" applyFill="1" applyBorder="1" applyAlignment="1" applyProtection="1">
      <alignment horizontal="left" vertical="center"/>
    </xf>
    <xf numFmtId="37" fontId="97" fillId="0" borderId="26" xfId="1" applyNumberFormat="1" applyFont="1" applyFill="1" applyBorder="1" applyAlignment="1" applyProtection="1">
      <alignment horizontal="left" vertical="center"/>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0" fontId="84" fillId="0" borderId="87" xfId="0" applyFont="1" applyFill="1" applyBorder="1" applyAlignment="1">
      <alignment vertical="center" wrapText="1"/>
    </xf>
    <xf numFmtId="3" fontId="106" fillId="36" borderId="87" xfId="0" applyNumberFormat="1" applyFont="1" applyFill="1" applyBorder="1" applyAlignment="1">
      <alignment vertical="center" wrapText="1"/>
    </xf>
    <xf numFmtId="3" fontId="106" fillId="36" borderId="88" xfId="0" applyNumberFormat="1" applyFont="1" applyFill="1" applyBorder="1" applyAlignment="1">
      <alignment vertical="center" wrapText="1"/>
    </xf>
    <xf numFmtId="3" fontId="106" fillId="0" borderId="87" xfId="0" applyNumberFormat="1" applyFont="1" applyBorder="1" applyAlignment="1">
      <alignment vertical="center" wrapText="1"/>
    </xf>
    <xf numFmtId="3" fontId="106" fillId="0" borderId="88" xfId="0" applyNumberFormat="1" applyFont="1" applyBorder="1" applyAlignment="1">
      <alignment vertical="center" wrapText="1"/>
    </xf>
    <xf numFmtId="3" fontId="106" fillId="0" borderId="87" xfId="0" applyNumberFormat="1" applyFont="1" applyFill="1" applyBorder="1" applyAlignment="1">
      <alignment vertical="center" wrapText="1"/>
    </xf>
    <xf numFmtId="3" fontId="106" fillId="36" borderId="25" xfId="0" applyNumberFormat="1" applyFont="1" applyFill="1" applyBorder="1" applyAlignment="1">
      <alignment vertical="center" wrapText="1"/>
    </xf>
    <xf numFmtId="3" fontId="106" fillId="36" borderId="26" xfId="0" applyNumberFormat="1" applyFont="1" applyFill="1" applyBorder="1" applyAlignment="1">
      <alignment vertical="center" wrapText="1"/>
    </xf>
    <xf numFmtId="0" fontId="105" fillId="0" borderId="19" xfId="0" applyFont="1" applyBorder="1" applyAlignment="1">
      <alignment horizontal="center" vertical="center" wrapText="1"/>
    </xf>
    <xf numFmtId="0" fontId="105" fillId="0" borderId="20" xfId="0" applyFont="1" applyBorder="1" applyAlignment="1">
      <alignment horizontal="center" vertical="center" wrapText="1"/>
    </xf>
    <xf numFmtId="169" fontId="9" fillId="77" borderId="0" xfId="20" applyFill="1" applyBorder="1"/>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14" fontId="2" fillId="0" borderId="0" xfId="0" applyNumberFormat="1" applyFont="1"/>
    <xf numFmtId="14" fontId="84" fillId="0" borderId="0" xfId="0" applyNumberFormat="1" applyFont="1"/>
    <xf numFmtId="14" fontId="85" fillId="0" borderId="0" xfId="0" applyNumberFormat="1" applyFont="1"/>
    <xf numFmtId="14" fontId="2" fillId="0" borderId="0" xfId="11" applyNumberFormat="1" applyFont="1" applyFill="1" applyBorder="1" applyAlignment="1" applyProtection="1"/>
    <xf numFmtId="14" fontId="95" fillId="0" borderId="0" xfId="11" applyNumberFormat="1" applyFont="1" applyFill="1" applyBorder="1" applyAlignment="1" applyProtection="1"/>
    <xf numFmtId="14" fontId="3" fillId="0" borderId="0" xfId="0" applyNumberFormat="1" applyFont="1" applyFill="1"/>
    <xf numFmtId="194" fontId="97" fillId="0" borderId="87" xfId="0" applyNumberFormat="1" applyFont="1" applyFill="1" applyBorder="1" applyAlignment="1" applyProtection="1">
      <alignmen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45" fillId="0" borderId="3" xfId="20962" applyNumberFormat="1" applyFont="1" applyFill="1" applyBorder="1" applyAlignment="1" applyProtection="1">
      <alignment vertical="center" wrapText="1"/>
      <protection locked="0"/>
    </xf>
    <xf numFmtId="10" fontId="84" fillId="0" borderId="3" xfId="20962" applyNumberFormat="1" applyFont="1" applyFill="1" applyBorder="1" applyAlignment="1" applyProtection="1">
      <alignment vertical="center" wrapText="1"/>
      <protection locked="0"/>
    </xf>
    <xf numFmtId="10" fontId="84" fillId="0" borderId="22" xfId="20962" applyNumberFormat="1" applyFont="1" applyFill="1" applyBorder="1" applyAlignment="1" applyProtection="1">
      <alignment vertical="center" wrapText="1"/>
      <protection locked="0"/>
    </xf>
    <xf numFmtId="10" fontId="2" fillId="0" borderId="3" xfId="20962" applyNumberFormat="1" applyFont="1" applyBorder="1" applyAlignment="1" applyProtection="1">
      <alignment vertical="center" wrapText="1"/>
      <protection locked="0"/>
    </xf>
    <xf numFmtId="195" fontId="95" fillId="2" borderId="87" xfId="20962" applyNumberFormat="1" applyFont="1" applyFill="1" applyBorder="1" applyAlignment="1" applyProtection="1">
      <alignment vertical="center"/>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10" fontId="2" fillId="2" borderId="25" xfId="20962" applyNumberFormat="1" applyFont="1" applyFill="1" applyBorder="1" applyAlignment="1" applyProtection="1">
      <alignment vertical="center"/>
      <protection locked="0"/>
    </xf>
    <xf numFmtId="193" fontId="85" fillId="0" borderId="0" xfId="0" applyNumberFormat="1" applyFont="1"/>
    <xf numFmtId="38" fontId="84" fillId="0" borderId="0" xfId="0" applyNumberFormat="1" applyFont="1"/>
    <xf numFmtId="193" fontId="45" fillId="0" borderId="3" xfId="0" applyNumberFormat="1" applyFont="1" applyFill="1" applyBorder="1" applyAlignment="1" applyProtection="1">
      <alignment horizontal="right"/>
    </xf>
    <xf numFmtId="193" fontId="45" fillId="0" borderId="25" xfId="0" applyNumberFormat="1" applyFont="1" applyFill="1" applyBorder="1" applyAlignment="1" applyProtection="1">
      <alignment horizontal="right"/>
    </xf>
    <xf numFmtId="193" fontId="85" fillId="0" borderId="0" xfId="0" applyNumberFormat="1" applyFont="1" applyFill="1"/>
    <xf numFmtId="10" fontId="84" fillId="0" borderId="23" xfId="20962" applyNumberFormat="1" applyFont="1" applyBorder="1" applyAlignment="1"/>
    <xf numFmtId="0" fontId="95" fillId="0" borderId="21" xfId="0" applyFont="1" applyBorder="1" applyAlignment="1">
      <alignment vertical="center"/>
    </xf>
    <xf numFmtId="0" fontId="107" fillId="0" borderId="93" xfId="0" applyFont="1" applyBorder="1" applyAlignment="1">
      <alignment wrapText="1"/>
    </xf>
    <xf numFmtId="10" fontId="3" fillId="0" borderId="91" xfId="20962" applyNumberFormat="1" applyFont="1" applyBorder="1" applyAlignment="1"/>
    <xf numFmtId="0" fontId="3" fillId="0" borderId="91" xfId="0" applyFont="1" applyBorder="1" applyAlignment="1"/>
    <xf numFmtId="0" fontId="95" fillId="0" borderId="24" xfId="0" applyFont="1" applyBorder="1"/>
    <xf numFmtId="0" fontId="107" fillId="0" borderId="27" xfId="0" applyFont="1" applyBorder="1" applyAlignment="1">
      <alignment wrapText="1"/>
    </xf>
    <xf numFmtId="0" fontId="3" fillId="0" borderId="42" xfId="0" applyFont="1" applyBorder="1" applyAlignment="1"/>
    <xf numFmtId="167" fontId="108" fillId="76" borderId="65" xfId="0" applyNumberFormat="1" applyFont="1" applyFill="1" applyBorder="1" applyAlignment="1">
      <alignment horizontal="center"/>
    </xf>
    <xf numFmtId="10" fontId="3" fillId="36" borderId="25" xfId="20962" applyNumberFormat="1" applyFont="1" applyFill="1" applyBorder="1"/>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0" fontId="3" fillId="0" borderId="101" xfId="20962" applyNumberFormat="1" applyFont="1" applyFill="1" applyBorder="1" applyAlignment="1">
      <alignment vertical="center"/>
    </xf>
    <xf numFmtId="10" fontId="3" fillId="0" borderId="102" xfId="20962"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6"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89" xfId="0" applyFont="1" applyFill="1" applyBorder="1" applyAlignment="1">
      <alignment horizontal="center" vertical="center" wrapText="1"/>
    </xf>
    <xf numFmtId="0" fontId="4" fillId="36" borderId="1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cellXfs>
  <cellStyles count="20964">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C3" sqref="C3:C5"/>
    </sheetView>
  </sheetViews>
  <sheetFormatPr defaultColWidth="9.140625" defaultRowHeight="14.25"/>
  <cols>
    <col min="1" max="1" width="10.28515625" style="4" customWidth="1"/>
    <col min="2" max="2" width="134.7109375" style="5" bestFit="1" customWidth="1"/>
    <col min="3" max="3" width="39.42578125" style="5" customWidth="1"/>
    <col min="4" max="6" width="9.140625" style="5"/>
    <col min="7" max="7" width="25" style="5" customWidth="1"/>
    <col min="8" max="16384" width="9.140625" style="5"/>
  </cols>
  <sheetData>
    <row r="1" spans="1:3" ht="15">
      <c r="A1" s="212"/>
      <c r="B1" s="260" t="s">
        <v>356</v>
      </c>
      <c r="C1" s="212"/>
    </row>
    <row r="2" spans="1:3">
      <c r="A2" s="261">
        <v>1</v>
      </c>
      <c r="B2" s="432" t="s">
        <v>357</v>
      </c>
      <c r="C2" s="118" t="s">
        <v>461</v>
      </c>
    </row>
    <row r="3" spans="1:3">
      <c r="A3" s="261">
        <v>2</v>
      </c>
      <c r="B3" s="433" t="s">
        <v>353</v>
      </c>
      <c r="C3" s="118" t="s">
        <v>462</v>
      </c>
    </row>
    <row r="4" spans="1:3">
      <c r="A4" s="261">
        <v>3</v>
      </c>
      <c r="B4" s="434" t="s">
        <v>358</v>
      </c>
      <c r="C4" s="118" t="s">
        <v>463</v>
      </c>
    </row>
    <row r="5" spans="1:3">
      <c r="A5" s="262">
        <v>4</v>
      </c>
      <c r="B5" s="435" t="s">
        <v>354</v>
      </c>
      <c r="C5" s="118" t="s">
        <v>464</v>
      </c>
    </row>
    <row r="6" spans="1:3" s="263" customFormat="1" ht="45.75" customHeight="1">
      <c r="A6" s="485" t="s">
        <v>448</v>
      </c>
      <c r="B6" s="486"/>
      <c r="C6" s="486"/>
    </row>
    <row r="7" spans="1:3" ht="15">
      <c r="A7" s="264" t="s">
        <v>34</v>
      </c>
      <c r="B7" s="260" t="s">
        <v>355</v>
      </c>
    </row>
    <row r="8" spans="1:3">
      <c r="A8" s="212">
        <v>1</v>
      </c>
      <c r="B8" s="310" t="s">
        <v>25</v>
      </c>
    </row>
    <row r="9" spans="1:3">
      <c r="A9" s="212">
        <v>2</v>
      </c>
      <c r="B9" s="311" t="s">
        <v>26</v>
      </c>
    </row>
    <row r="10" spans="1:3">
      <c r="A10" s="212">
        <v>3</v>
      </c>
      <c r="B10" s="311" t="s">
        <v>27</v>
      </c>
    </row>
    <row r="11" spans="1:3">
      <c r="A11" s="212">
        <v>4</v>
      </c>
      <c r="B11" s="311" t="s">
        <v>28</v>
      </c>
      <c r="C11" s="124"/>
    </row>
    <row r="12" spans="1:3">
      <c r="A12" s="212">
        <v>5</v>
      </c>
      <c r="B12" s="311" t="s">
        <v>29</v>
      </c>
    </row>
    <row r="13" spans="1:3">
      <c r="A13" s="212">
        <v>6</v>
      </c>
      <c r="B13" s="312" t="s">
        <v>365</v>
      </c>
    </row>
    <row r="14" spans="1:3">
      <c r="A14" s="212">
        <v>7</v>
      </c>
      <c r="B14" s="311" t="s">
        <v>359</v>
      </c>
    </row>
    <row r="15" spans="1:3">
      <c r="A15" s="212">
        <v>8</v>
      </c>
      <c r="B15" s="311" t="s">
        <v>360</v>
      </c>
    </row>
    <row r="16" spans="1:3">
      <c r="A16" s="212">
        <v>9</v>
      </c>
      <c r="B16" s="311" t="s">
        <v>30</v>
      </c>
    </row>
    <row r="17" spans="1:2">
      <c r="A17" s="431" t="s">
        <v>447</v>
      </c>
      <c r="B17" s="430" t="s">
        <v>427</v>
      </c>
    </row>
    <row r="18" spans="1:2">
      <c r="A18" s="212">
        <v>10</v>
      </c>
      <c r="B18" s="311" t="s">
        <v>31</v>
      </c>
    </row>
    <row r="19" spans="1:2">
      <c r="A19" s="212">
        <v>11</v>
      </c>
      <c r="B19" s="312" t="s">
        <v>361</v>
      </c>
    </row>
    <row r="20" spans="1:2">
      <c r="A20" s="212">
        <v>12</v>
      </c>
      <c r="B20" s="312" t="s">
        <v>32</v>
      </c>
    </row>
    <row r="21" spans="1:2">
      <c r="A21" s="212">
        <v>13</v>
      </c>
      <c r="B21" s="313" t="s">
        <v>362</v>
      </c>
    </row>
    <row r="22" spans="1:2">
      <c r="A22" s="212">
        <v>14</v>
      </c>
      <c r="B22" s="310" t="s">
        <v>389</v>
      </c>
    </row>
    <row r="23" spans="1:2">
      <c r="A23" s="265">
        <v>15</v>
      </c>
      <c r="B23" s="312" t="s">
        <v>33</v>
      </c>
    </row>
    <row r="24" spans="1:2">
      <c r="A24" s="127"/>
      <c r="B24" s="21"/>
    </row>
    <row r="25" spans="1:2">
      <c r="A25" s="127"/>
      <c r="B25" s="21"/>
    </row>
    <row r="26" spans="1:2">
      <c r="A26" s="127"/>
      <c r="B26" s="21"/>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40" sqref="C40"/>
    </sheetView>
  </sheetViews>
  <sheetFormatPr defaultColWidth="9.140625" defaultRowHeight="12.75"/>
  <cols>
    <col min="1" max="1" width="9.5703125" style="127" bestFit="1" customWidth="1"/>
    <col min="2" max="2" width="132.42578125" style="4" customWidth="1"/>
    <col min="3" max="3" width="18.42578125" style="4" customWidth="1"/>
    <col min="4" max="16384" width="9.140625" style="4"/>
  </cols>
  <sheetData>
    <row r="1" spans="1:5">
      <c r="A1" s="2" t="s">
        <v>35</v>
      </c>
      <c r="B1" s="437" t="str">
        <f>'1. key ratios '!B1</f>
        <v>TBC BANK</v>
      </c>
    </row>
    <row r="2" spans="1:5" s="113" customFormat="1" ht="15.75" customHeight="1">
      <c r="A2" s="113" t="s">
        <v>36</v>
      </c>
      <c r="B2" s="439">
        <f>'1. key ratios '!B2</f>
        <v>43100</v>
      </c>
    </row>
    <row r="3" spans="1:5" s="113" customFormat="1" ht="15.75" customHeight="1"/>
    <row r="4" spans="1:5" ht="13.5" thickBot="1">
      <c r="A4" s="127" t="s">
        <v>256</v>
      </c>
      <c r="B4" s="193" t="s">
        <v>255</v>
      </c>
    </row>
    <row r="5" spans="1:5">
      <c r="A5" s="128" t="s">
        <v>11</v>
      </c>
      <c r="B5" s="129"/>
      <c r="C5" s="130" t="s">
        <v>78</v>
      </c>
    </row>
    <row r="6" spans="1:5">
      <c r="A6" s="131">
        <v>1</v>
      </c>
      <c r="B6" s="132" t="s">
        <v>254</v>
      </c>
      <c r="C6" s="133">
        <f>SUM(C7:C11)</f>
        <v>1582222284.3063359</v>
      </c>
      <c r="E6" s="246"/>
    </row>
    <row r="7" spans="1:5">
      <c r="A7" s="131">
        <v>2</v>
      </c>
      <c r="B7" s="134" t="s">
        <v>253</v>
      </c>
      <c r="C7" s="135">
        <v>21015907.600000001</v>
      </c>
      <c r="E7" s="246"/>
    </row>
    <row r="8" spans="1:5">
      <c r="A8" s="131">
        <v>3</v>
      </c>
      <c r="B8" s="136" t="s">
        <v>252</v>
      </c>
      <c r="C8" s="135">
        <v>521190198.81999999</v>
      </c>
      <c r="E8" s="246"/>
    </row>
    <row r="9" spans="1:5">
      <c r="A9" s="131">
        <v>4</v>
      </c>
      <c r="B9" s="136" t="s">
        <v>251</v>
      </c>
      <c r="C9" s="135">
        <v>70040845.019999996</v>
      </c>
      <c r="E9" s="246"/>
    </row>
    <row r="10" spans="1:5">
      <c r="A10" s="131">
        <v>5</v>
      </c>
      <c r="B10" s="136" t="s">
        <v>250</v>
      </c>
      <c r="C10" s="135">
        <v>32934160.510000002</v>
      </c>
      <c r="E10" s="246"/>
    </row>
    <row r="11" spans="1:5">
      <c r="A11" s="131">
        <v>6</v>
      </c>
      <c r="B11" s="137" t="s">
        <v>249</v>
      </c>
      <c r="C11" s="135">
        <v>937041172.356336</v>
      </c>
      <c r="E11" s="246"/>
    </row>
    <row r="12" spans="1:5" s="101" customFormat="1">
      <c r="A12" s="131">
        <v>7</v>
      </c>
      <c r="B12" s="132" t="s">
        <v>248</v>
      </c>
      <c r="C12" s="138">
        <f>SUM(C13:C27)</f>
        <v>194674356.92000002</v>
      </c>
      <c r="E12" s="246"/>
    </row>
    <row r="13" spans="1:5" s="101" customFormat="1">
      <c r="A13" s="131">
        <v>8</v>
      </c>
      <c r="B13" s="139" t="s">
        <v>247</v>
      </c>
      <c r="C13" s="140">
        <v>70040845.019999996</v>
      </c>
      <c r="E13" s="246"/>
    </row>
    <row r="14" spans="1:5" s="101" customFormat="1" ht="25.5">
      <c r="A14" s="131">
        <v>9</v>
      </c>
      <c r="B14" s="141" t="s">
        <v>246</v>
      </c>
      <c r="C14" s="140">
        <v>0</v>
      </c>
      <c r="E14" s="246"/>
    </row>
    <row r="15" spans="1:5" s="101" customFormat="1">
      <c r="A15" s="131">
        <v>10</v>
      </c>
      <c r="B15" s="142" t="s">
        <v>245</v>
      </c>
      <c r="C15" s="140">
        <v>103072477.78</v>
      </c>
      <c r="E15" s="246"/>
    </row>
    <row r="16" spans="1:5" s="101" customFormat="1">
      <c r="A16" s="131">
        <v>11</v>
      </c>
      <c r="B16" s="143" t="s">
        <v>244</v>
      </c>
      <c r="C16" s="140">
        <v>0</v>
      </c>
      <c r="E16" s="246"/>
    </row>
    <row r="17" spans="1:5" s="101" customFormat="1">
      <c r="A17" s="131">
        <v>12</v>
      </c>
      <c r="B17" s="142" t="s">
        <v>243</v>
      </c>
      <c r="C17" s="140">
        <v>0</v>
      </c>
      <c r="E17" s="246"/>
    </row>
    <row r="18" spans="1:5" s="101" customFormat="1">
      <c r="A18" s="131">
        <v>13</v>
      </c>
      <c r="B18" s="142" t="s">
        <v>242</v>
      </c>
      <c r="C18" s="140">
        <v>0</v>
      </c>
      <c r="E18" s="246"/>
    </row>
    <row r="19" spans="1:5" s="101" customFormat="1">
      <c r="A19" s="131">
        <v>14</v>
      </c>
      <c r="B19" s="142" t="s">
        <v>241</v>
      </c>
      <c r="C19" s="140">
        <v>0</v>
      </c>
      <c r="E19" s="246"/>
    </row>
    <row r="20" spans="1:5" s="101" customFormat="1">
      <c r="A20" s="131">
        <v>15</v>
      </c>
      <c r="B20" s="142" t="s">
        <v>240</v>
      </c>
      <c r="C20" s="140">
        <v>0</v>
      </c>
      <c r="E20" s="246"/>
    </row>
    <row r="21" spans="1:5" s="101" customFormat="1" ht="25.5">
      <c r="A21" s="131">
        <v>16</v>
      </c>
      <c r="B21" s="141" t="s">
        <v>239</v>
      </c>
      <c r="C21" s="140">
        <v>0</v>
      </c>
      <c r="E21" s="246"/>
    </row>
    <row r="22" spans="1:5" s="101" customFormat="1">
      <c r="A22" s="131">
        <v>17</v>
      </c>
      <c r="B22" s="144" t="s">
        <v>238</v>
      </c>
      <c r="C22" s="140">
        <v>21561034.120000001</v>
      </c>
      <c r="E22" s="246"/>
    </row>
    <row r="23" spans="1:5" s="101" customFormat="1">
      <c r="A23" s="131">
        <v>18</v>
      </c>
      <c r="B23" s="141" t="s">
        <v>237</v>
      </c>
      <c r="C23" s="140">
        <v>0</v>
      </c>
      <c r="E23" s="246"/>
    </row>
    <row r="24" spans="1:5" s="101" customFormat="1" ht="25.5">
      <c r="A24" s="131">
        <v>19</v>
      </c>
      <c r="B24" s="141" t="s">
        <v>214</v>
      </c>
      <c r="C24" s="140">
        <v>0</v>
      </c>
      <c r="E24" s="246"/>
    </row>
    <row r="25" spans="1:5" s="101" customFormat="1">
      <c r="A25" s="131">
        <v>20</v>
      </c>
      <c r="B25" s="145" t="s">
        <v>236</v>
      </c>
      <c r="C25" s="140">
        <v>0</v>
      </c>
      <c r="E25" s="246"/>
    </row>
    <row r="26" spans="1:5" s="101" customFormat="1">
      <c r="A26" s="131">
        <v>21</v>
      </c>
      <c r="B26" s="145" t="s">
        <v>235</v>
      </c>
      <c r="C26" s="140">
        <v>0</v>
      </c>
      <c r="E26" s="246"/>
    </row>
    <row r="27" spans="1:5" s="101" customFormat="1">
      <c r="A27" s="131">
        <v>22</v>
      </c>
      <c r="B27" s="145" t="s">
        <v>234</v>
      </c>
      <c r="C27" s="140">
        <v>0</v>
      </c>
      <c r="E27" s="246"/>
    </row>
    <row r="28" spans="1:5" s="101" customFormat="1">
      <c r="A28" s="131">
        <v>23</v>
      </c>
      <c r="B28" s="146" t="s">
        <v>233</v>
      </c>
      <c r="C28" s="138">
        <f>C6-C12</f>
        <v>1387547927.3863358</v>
      </c>
      <c r="E28" s="246"/>
    </row>
    <row r="29" spans="1:5" s="101" customFormat="1">
      <c r="A29" s="147"/>
      <c r="B29" s="148"/>
      <c r="C29" s="140"/>
      <c r="E29" s="246"/>
    </row>
    <row r="30" spans="1:5" s="101" customFormat="1">
      <c r="A30" s="147">
        <v>24</v>
      </c>
      <c r="B30" s="146" t="s">
        <v>232</v>
      </c>
      <c r="C30" s="138">
        <f>C31+C34</f>
        <v>49670400</v>
      </c>
      <c r="E30" s="246"/>
    </row>
    <row r="31" spans="1:5" s="101" customFormat="1">
      <c r="A31" s="147">
        <v>25</v>
      </c>
      <c r="B31" s="136" t="s">
        <v>231</v>
      </c>
      <c r="C31" s="149">
        <f>C32+C33</f>
        <v>49670400</v>
      </c>
      <c r="E31" s="246"/>
    </row>
    <row r="32" spans="1:5" s="101" customFormat="1">
      <c r="A32" s="147">
        <v>26</v>
      </c>
      <c r="B32" s="150" t="s">
        <v>314</v>
      </c>
      <c r="C32" s="140">
        <v>0</v>
      </c>
      <c r="E32" s="246"/>
    </row>
    <row r="33" spans="1:5" s="101" customFormat="1">
      <c r="A33" s="147">
        <v>27</v>
      </c>
      <c r="B33" s="150" t="s">
        <v>230</v>
      </c>
      <c r="C33" s="140">
        <v>49670400</v>
      </c>
      <c r="E33" s="246"/>
    </row>
    <row r="34" spans="1:5" s="101" customFormat="1">
      <c r="A34" s="147">
        <v>28</v>
      </c>
      <c r="B34" s="136" t="s">
        <v>229</v>
      </c>
      <c r="C34" s="140">
        <v>0</v>
      </c>
      <c r="E34" s="246"/>
    </row>
    <row r="35" spans="1:5" s="101" customFormat="1">
      <c r="A35" s="147">
        <v>29</v>
      </c>
      <c r="B35" s="146" t="s">
        <v>228</v>
      </c>
      <c r="C35" s="138">
        <f>SUM(C36:C40)</f>
        <v>0</v>
      </c>
      <c r="E35" s="246"/>
    </row>
    <row r="36" spans="1:5" s="101" customFormat="1">
      <c r="A36" s="147">
        <v>30</v>
      </c>
      <c r="B36" s="141" t="s">
        <v>227</v>
      </c>
      <c r="C36" s="140">
        <v>0</v>
      </c>
      <c r="E36" s="246"/>
    </row>
    <row r="37" spans="1:5" s="101" customFormat="1">
      <c r="A37" s="147">
        <v>31</v>
      </c>
      <c r="B37" s="142" t="s">
        <v>226</v>
      </c>
      <c r="C37" s="140">
        <v>0</v>
      </c>
      <c r="E37" s="246"/>
    </row>
    <row r="38" spans="1:5" s="101" customFormat="1" ht="25.5">
      <c r="A38" s="147">
        <v>32</v>
      </c>
      <c r="B38" s="141" t="s">
        <v>225</v>
      </c>
      <c r="C38" s="140">
        <v>0</v>
      </c>
      <c r="E38" s="246"/>
    </row>
    <row r="39" spans="1:5" s="101" customFormat="1" ht="25.5">
      <c r="A39" s="147">
        <v>33</v>
      </c>
      <c r="B39" s="141" t="s">
        <v>214</v>
      </c>
      <c r="C39" s="140">
        <v>0</v>
      </c>
      <c r="E39" s="246"/>
    </row>
    <row r="40" spans="1:5" s="101" customFormat="1">
      <c r="A40" s="147">
        <v>34</v>
      </c>
      <c r="B40" s="145" t="s">
        <v>224</v>
      </c>
      <c r="C40" s="140">
        <v>0</v>
      </c>
      <c r="E40" s="246"/>
    </row>
    <row r="41" spans="1:5" s="101" customFormat="1">
      <c r="A41" s="147">
        <v>35</v>
      </c>
      <c r="B41" s="146" t="s">
        <v>223</v>
      </c>
      <c r="C41" s="138">
        <f>C30-C35</f>
        <v>49670400</v>
      </c>
      <c r="E41" s="246"/>
    </row>
    <row r="42" spans="1:5" s="101" customFormat="1">
      <c r="A42" s="147"/>
      <c r="B42" s="148"/>
      <c r="C42" s="140"/>
      <c r="E42" s="246"/>
    </row>
    <row r="43" spans="1:5" s="101" customFormat="1">
      <c r="A43" s="147">
        <v>36</v>
      </c>
      <c r="B43" s="151" t="s">
        <v>222</v>
      </c>
      <c r="C43" s="138">
        <f>SUM(C44:C46)</f>
        <v>448069121.09525979</v>
      </c>
      <c r="E43" s="246"/>
    </row>
    <row r="44" spans="1:5" s="101" customFormat="1">
      <c r="A44" s="147">
        <v>37</v>
      </c>
      <c r="B44" s="136" t="s">
        <v>221</v>
      </c>
      <c r="C44" s="140">
        <v>326142295.4569</v>
      </c>
      <c r="E44" s="246"/>
    </row>
    <row r="45" spans="1:5" s="101" customFormat="1">
      <c r="A45" s="147">
        <v>38</v>
      </c>
      <c r="B45" s="136" t="s">
        <v>220</v>
      </c>
      <c r="C45" s="140">
        <v>0</v>
      </c>
      <c r="E45" s="246"/>
    </row>
    <row r="46" spans="1:5" s="101" customFormat="1">
      <c r="A46" s="147">
        <v>39</v>
      </c>
      <c r="B46" s="136" t="s">
        <v>219</v>
      </c>
      <c r="C46" s="140">
        <v>121926825.63835977</v>
      </c>
      <c r="E46" s="246"/>
    </row>
    <row r="47" spans="1:5" s="101" customFormat="1">
      <c r="A47" s="147">
        <v>40</v>
      </c>
      <c r="B47" s="151" t="s">
        <v>218</v>
      </c>
      <c r="C47" s="138">
        <f>SUM(C48:C51)</f>
        <v>0</v>
      </c>
      <c r="E47" s="246"/>
    </row>
    <row r="48" spans="1:5" s="101" customFormat="1">
      <c r="A48" s="147">
        <v>41</v>
      </c>
      <c r="B48" s="141" t="s">
        <v>217</v>
      </c>
      <c r="C48" s="140">
        <v>0</v>
      </c>
      <c r="E48" s="246"/>
    </row>
    <row r="49" spans="1:5" s="101" customFormat="1">
      <c r="A49" s="147">
        <v>42</v>
      </c>
      <c r="B49" s="142" t="s">
        <v>216</v>
      </c>
      <c r="C49" s="140">
        <v>0</v>
      </c>
      <c r="E49" s="246"/>
    </row>
    <row r="50" spans="1:5" s="101" customFormat="1">
      <c r="A50" s="147">
        <v>43</v>
      </c>
      <c r="B50" s="141" t="s">
        <v>215</v>
      </c>
      <c r="C50" s="140">
        <v>0</v>
      </c>
      <c r="E50" s="246"/>
    </row>
    <row r="51" spans="1:5" s="101" customFormat="1" ht="25.5">
      <c r="A51" s="147">
        <v>44</v>
      </c>
      <c r="B51" s="141" t="s">
        <v>214</v>
      </c>
      <c r="C51" s="140">
        <v>0</v>
      </c>
      <c r="E51" s="246"/>
    </row>
    <row r="52" spans="1:5" s="101" customFormat="1" ht="13.5" thickBot="1">
      <c r="A52" s="152">
        <v>45</v>
      </c>
      <c r="B52" s="153" t="s">
        <v>213</v>
      </c>
      <c r="C52" s="154">
        <f>C43-C47</f>
        <v>448069121.09525979</v>
      </c>
      <c r="E52" s="246"/>
    </row>
    <row r="55" spans="1:5">
      <c r="B55" s="4" t="s">
        <v>12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2" sqref="B2"/>
    </sheetView>
  </sheetViews>
  <sheetFormatPr defaultColWidth="9.140625" defaultRowHeight="12.75"/>
  <cols>
    <col min="1" max="1" width="9.42578125" style="327" bestFit="1" customWidth="1"/>
    <col min="2" max="2" width="59" style="327" customWidth="1"/>
    <col min="3" max="3" width="16.7109375" style="327" bestFit="1" customWidth="1"/>
    <col min="4" max="4" width="13.28515625" style="327" bestFit="1" customWidth="1"/>
    <col min="5" max="16384" width="9.140625" style="327"/>
  </cols>
  <sheetData>
    <row r="1" spans="1:4" ht="15">
      <c r="A1" s="393" t="s">
        <v>35</v>
      </c>
      <c r="B1" s="437" t="str">
        <f>'1. key ratios '!B1</f>
        <v>TBC BANK</v>
      </c>
    </row>
    <row r="2" spans="1:4" s="293" customFormat="1" ht="15.75" customHeight="1">
      <c r="A2" s="293" t="s">
        <v>36</v>
      </c>
      <c r="B2" s="440">
        <f>'1. key ratios '!B2</f>
        <v>43100</v>
      </c>
    </row>
    <row r="3" spans="1:4" s="293" customFormat="1" ht="15.75" customHeight="1"/>
    <row r="4" spans="1:4" ht="13.5" thickBot="1">
      <c r="A4" s="353" t="s">
        <v>426</v>
      </c>
      <c r="B4" s="409" t="s">
        <v>427</v>
      </c>
    </row>
    <row r="5" spans="1:4" s="410" customFormat="1">
      <c r="A5" s="507" t="s">
        <v>430</v>
      </c>
      <c r="B5" s="508"/>
      <c r="C5" s="394" t="s">
        <v>428</v>
      </c>
      <c r="D5" s="395" t="s">
        <v>429</v>
      </c>
    </row>
    <row r="6" spans="1:4" s="411" customFormat="1">
      <c r="A6" s="396">
        <v>1</v>
      </c>
      <c r="B6" s="397" t="s">
        <v>431</v>
      </c>
      <c r="C6" s="397"/>
      <c r="D6" s="398"/>
    </row>
    <row r="7" spans="1:4" s="411" customFormat="1">
      <c r="A7" s="399" t="s">
        <v>413</v>
      </c>
      <c r="B7" s="400" t="s">
        <v>432</v>
      </c>
      <c r="C7" s="400" t="s">
        <v>443</v>
      </c>
      <c r="D7" s="401"/>
    </row>
    <row r="8" spans="1:4" s="411" customFormat="1">
      <c r="A8" s="399" t="s">
        <v>414</v>
      </c>
      <c r="B8" s="400" t="s">
        <v>433</v>
      </c>
      <c r="C8" s="400" t="s">
        <v>415</v>
      </c>
      <c r="D8" s="401"/>
    </row>
    <row r="9" spans="1:4" s="411" customFormat="1">
      <c r="A9" s="399" t="s">
        <v>416</v>
      </c>
      <c r="B9" s="400" t="s">
        <v>434</v>
      </c>
      <c r="C9" s="400" t="s">
        <v>417</v>
      </c>
      <c r="D9" s="401"/>
    </row>
    <row r="10" spans="1:4" s="411" customFormat="1">
      <c r="A10" s="396" t="s">
        <v>418</v>
      </c>
      <c r="B10" s="397" t="s">
        <v>435</v>
      </c>
      <c r="C10" s="397"/>
      <c r="D10" s="398"/>
    </row>
    <row r="11" spans="1:4" s="412" customFormat="1">
      <c r="A11" s="402" t="s">
        <v>419</v>
      </c>
      <c r="B11" s="403" t="s">
        <v>436</v>
      </c>
      <c r="C11" s="403" t="s">
        <v>420</v>
      </c>
      <c r="D11" s="404"/>
    </row>
    <row r="12" spans="1:4" s="412" customFormat="1">
      <c r="A12" s="402" t="s">
        <v>421</v>
      </c>
      <c r="B12" s="403" t="s">
        <v>437</v>
      </c>
      <c r="C12" s="403" t="s">
        <v>422</v>
      </c>
      <c r="D12" s="404"/>
    </row>
    <row r="13" spans="1:4" s="412" customFormat="1">
      <c r="A13" s="402" t="s">
        <v>423</v>
      </c>
      <c r="B13" s="403" t="s">
        <v>438</v>
      </c>
      <c r="C13" s="403" t="s">
        <v>422</v>
      </c>
      <c r="D13" s="404"/>
    </row>
    <row r="14" spans="1:4" s="412" customFormat="1">
      <c r="A14" s="396" t="s">
        <v>424</v>
      </c>
      <c r="B14" s="397" t="s">
        <v>439</v>
      </c>
      <c r="C14" s="405" t="s">
        <v>422</v>
      </c>
      <c r="D14" s="398"/>
    </row>
    <row r="15" spans="1:4" s="412" customFormat="1">
      <c r="A15" s="402">
        <v>3.1</v>
      </c>
      <c r="B15" s="403" t="s">
        <v>449</v>
      </c>
      <c r="C15" s="403"/>
      <c r="D15" s="404"/>
    </row>
    <row r="16" spans="1:4" s="412" customFormat="1">
      <c r="A16" s="402">
        <v>3.2</v>
      </c>
      <c r="B16" s="403" t="s">
        <v>450</v>
      </c>
      <c r="C16" s="403"/>
      <c r="D16" s="404"/>
    </row>
    <row r="17" spans="1:6" s="411" customFormat="1" ht="13.5" thickBot="1">
      <c r="A17" s="402">
        <v>3.3</v>
      </c>
      <c r="B17" s="403" t="s">
        <v>451</v>
      </c>
      <c r="C17" s="403"/>
      <c r="D17" s="404"/>
    </row>
    <row r="18" spans="1:6" s="410" customFormat="1">
      <c r="A18" s="509" t="s">
        <v>442</v>
      </c>
      <c r="B18" s="510"/>
      <c r="C18" s="394" t="s">
        <v>428</v>
      </c>
      <c r="D18" s="395" t="s">
        <v>429</v>
      </c>
    </row>
    <row r="19" spans="1:6" s="411" customFormat="1">
      <c r="A19" s="406">
        <v>4</v>
      </c>
      <c r="B19" s="403" t="s">
        <v>440</v>
      </c>
      <c r="C19" s="407">
        <v>0</v>
      </c>
      <c r="D19" s="408"/>
    </row>
    <row r="20" spans="1:6" s="411" customFormat="1">
      <c r="A20" s="406">
        <v>5</v>
      </c>
      <c r="B20" s="403" t="s">
        <v>145</v>
      </c>
      <c r="C20" s="407">
        <v>0</v>
      </c>
      <c r="D20" s="408"/>
    </row>
    <row r="21" spans="1:6" s="411" customFormat="1" ht="13.5" thickBot="1">
      <c r="A21" s="413" t="s">
        <v>425</v>
      </c>
      <c r="B21" s="414" t="s">
        <v>441</v>
      </c>
      <c r="C21" s="415">
        <v>0</v>
      </c>
      <c r="D21" s="416"/>
    </row>
    <row r="22" spans="1:6">
      <c r="F22" s="353"/>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17" activePane="bottomRight" state="frozen"/>
      <selection activeCell="B47" sqref="B47"/>
      <selection pane="topRight" activeCell="B47" sqref="B47"/>
      <selection pane="bottomLeft" activeCell="B47" sqref="B47"/>
      <selection pane="bottomRight" activeCell="F6" sqref="F6:F4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35</v>
      </c>
      <c r="B1" s="437" t="str">
        <f>'1. key ratios '!B1</f>
        <v>TBC BANK</v>
      </c>
      <c r="E1" s="4"/>
      <c r="F1" s="4"/>
    </row>
    <row r="2" spans="1:6" s="113" customFormat="1" ht="15.75" customHeight="1">
      <c r="A2" s="2" t="s">
        <v>36</v>
      </c>
      <c r="B2" s="439">
        <f>'1. key ratios '!B2</f>
        <v>43100</v>
      </c>
    </row>
    <row r="3" spans="1:6" s="113" customFormat="1" ht="15.75" customHeight="1">
      <c r="A3" s="155"/>
    </row>
    <row r="4" spans="1:6" s="113" customFormat="1" ht="15.75" customHeight="1" thickBot="1">
      <c r="A4" s="113" t="s">
        <v>91</v>
      </c>
      <c r="B4" s="285" t="s">
        <v>298</v>
      </c>
      <c r="D4" s="61" t="s">
        <v>78</v>
      </c>
    </row>
    <row r="5" spans="1:6" ht="25.5">
      <c r="A5" s="156" t="s">
        <v>11</v>
      </c>
      <c r="B5" s="316" t="s">
        <v>352</v>
      </c>
      <c r="C5" s="157" t="s">
        <v>96</v>
      </c>
      <c r="D5" s="158" t="s">
        <v>97</v>
      </c>
    </row>
    <row r="6" spans="1:6">
      <c r="A6" s="120">
        <v>1</v>
      </c>
      <c r="B6" s="159" t="s">
        <v>40</v>
      </c>
      <c r="C6" s="160">
        <v>394076323.50119996</v>
      </c>
      <c r="D6" s="161"/>
      <c r="E6" s="162"/>
      <c r="F6" s="456"/>
    </row>
    <row r="7" spans="1:6">
      <c r="A7" s="120">
        <v>2</v>
      </c>
      <c r="B7" s="163" t="s">
        <v>41</v>
      </c>
      <c r="C7" s="164">
        <v>1405061875.3580999</v>
      </c>
      <c r="D7" s="165"/>
      <c r="E7" s="162"/>
      <c r="F7" s="456"/>
    </row>
    <row r="8" spans="1:6">
      <c r="A8" s="120">
        <v>3</v>
      </c>
      <c r="B8" s="163" t="s">
        <v>42</v>
      </c>
      <c r="C8" s="164">
        <v>667701356.56470001</v>
      </c>
      <c r="D8" s="165"/>
      <c r="E8" s="162"/>
      <c r="F8" s="456"/>
    </row>
    <row r="9" spans="1:6">
      <c r="A9" s="120">
        <v>4</v>
      </c>
      <c r="B9" s="163" t="s">
        <v>43</v>
      </c>
      <c r="C9" s="164">
        <v>0</v>
      </c>
      <c r="D9" s="165"/>
      <c r="E9" s="162"/>
      <c r="F9" s="456"/>
    </row>
    <row r="10" spans="1:6">
      <c r="A10" s="120">
        <v>5</v>
      </c>
      <c r="B10" s="163" t="s">
        <v>44</v>
      </c>
      <c r="C10" s="164">
        <v>1081097614.9019001</v>
      </c>
      <c r="D10" s="165"/>
      <c r="E10" s="162"/>
      <c r="F10" s="456"/>
    </row>
    <row r="11" spans="1:6">
      <c r="A11" s="120">
        <v>6.1</v>
      </c>
      <c r="B11" s="286" t="s">
        <v>45</v>
      </c>
      <c r="C11" s="166">
        <v>8528300757.9208984</v>
      </c>
      <c r="D11" s="167"/>
      <c r="E11" s="168"/>
      <c r="F11" s="456"/>
    </row>
    <row r="12" spans="1:6">
      <c r="A12" s="120">
        <v>6.2</v>
      </c>
      <c r="B12" s="287" t="s">
        <v>46</v>
      </c>
      <c r="C12" s="166">
        <v>-367686176.36000001</v>
      </c>
      <c r="D12" s="167"/>
      <c r="E12" s="168"/>
      <c r="F12" s="456"/>
    </row>
    <row r="13" spans="1:6">
      <c r="A13" s="120" t="s">
        <v>484</v>
      </c>
      <c r="B13" s="287" t="s">
        <v>69</v>
      </c>
      <c r="C13" s="166">
        <v>121926825.63835977</v>
      </c>
      <c r="D13" s="171" t="s">
        <v>485</v>
      </c>
      <c r="E13" s="168"/>
      <c r="F13" s="456"/>
    </row>
    <row r="14" spans="1:6">
      <c r="A14" s="120">
        <v>6</v>
      </c>
      <c r="B14" s="163" t="s">
        <v>47</v>
      </c>
      <c r="C14" s="169">
        <f>C11+C12</f>
        <v>8160614581.5608988</v>
      </c>
      <c r="D14" s="167"/>
      <c r="E14" s="162"/>
      <c r="F14" s="456"/>
    </row>
    <row r="15" spans="1:6">
      <c r="A15" s="120">
        <v>7</v>
      </c>
      <c r="B15" s="163" t="s">
        <v>48</v>
      </c>
      <c r="C15" s="164">
        <v>81650597.6197</v>
      </c>
      <c r="D15" s="165"/>
      <c r="E15" s="162"/>
      <c r="F15" s="456"/>
    </row>
    <row r="16" spans="1:6">
      <c r="A16" s="120">
        <v>8</v>
      </c>
      <c r="B16" s="314" t="s">
        <v>209</v>
      </c>
      <c r="C16" s="164">
        <v>58530142.060000002</v>
      </c>
      <c r="D16" s="165"/>
      <c r="E16" s="162"/>
      <c r="F16" s="456"/>
    </row>
    <row r="17" spans="1:6">
      <c r="A17" s="120">
        <v>9</v>
      </c>
      <c r="B17" s="163" t="s">
        <v>49</v>
      </c>
      <c r="C17" s="164">
        <v>42971123.700000003</v>
      </c>
      <c r="D17" s="165"/>
      <c r="E17" s="162"/>
      <c r="F17" s="456"/>
    </row>
    <row r="18" spans="1:6">
      <c r="A18" s="120">
        <v>9.1</v>
      </c>
      <c r="B18" s="170" t="s">
        <v>488</v>
      </c>
      <c r="C18" s="166">
        <v>21561034.120000001</v>
      </c>
      <c r="D18" s="171" t="s">
        <v>486</v>
      </c>
      <c r="E18" s="162"/>
      <c r="F18" s="456"/>
    </row>
    <row r="19" spans="1:6">
      <c r="A19" s="120">
        <v>10</v>
      </c>
      <c r="B19" s="163" t="s">
        <v>50</v>
      </c>
      <c r="C19" s="164">
        <v>486159975.38</v>
      </c>
      <c r="D19" s="165"/>
      <c r="E19" s="162"/>
      <c r="F19" s="456"/>
    </row>
    <row r="20" spans="1:6">
      <c r="A20" s="120">
        <v>10.1</v>
      </c>
      <c r="B20" s="170" t="s">
        <v>94</v>
      </c>
      <c r="C20" s="164">
        <v>103072477.78</v>
      </c>
      <c r="D20" s="171" t="s">
        <v>487</v>
      </c>
      <c r="E20" s="162"/>
      <c r="F20" s="456"/>
    </row>
    <row r="21" spans="1:6">
      <c r="A21" s="120">
        <v>11</v>
      </c>
      <c r="B21" s="172" t="s">
        <v>51</v>
      </c>
      <c r="C21" s="173">
        <v>228120223.53570002</v>
      </c>
      <c r="D21" s="174"/>
      <c r="E21" s="162"/>
      <c r="F21" s="456"/>
    </row>
    <row r="22" spans="1:6" ht="15">
      <c r="A22" s="120">
        <v>12</v>
      </c>
      <c r="B22" s="175" t="s">
        <v>52</v>
      </c>
      <c r="C22" s="176">
        <f>SUM(C6:C10,C14:C17,C19,C21)</f>
        <v>12605983814.182198</v>
      </c>
      <c r="D22" s="177"/>
      <c r="E22" s="178"/>
      <c r="F22" s="456"/>
    </row>
    <row r="23" spans="1:6">
      <c r="A23" s="120">
        <v>13</v>
      </c>
      <c r="B23" s="163" t="s">
        <v>54</v>
      </c>
      <c r="C23" s="179">
        <v>87622686.966800004</v>
      </c>
      <c r="D23" s="180"/>
      <c r="E23" s="162"/>
      <c r="F23" s="456"/>
    </row>
    <row r="24" spans="1:6">
      <c r="A24" s="120">
        <v>14</v>
      </c>
      <c r="B24" s="163" t="s">
        <v>55</v>
      </c>
      <c r="C24" s="164">
        <v>2456749754.5684962</v>
      </c>
      <c r="D24" s="165"/>
      <c r="E24" s="162"/>
      <c r="F24" s="456"/>
    </row>
    <row r="25" spans="1:6">
      <c r="A25" s="120">
        <v>15</v>
      </c>
      <c r="B25" s="163" t="s">
        <v>56</v>
      </c>
      <c r="C25" s="164">
        <v>2589978169.7451</v>
      </c>
      <c r="D25" s="165"/>
      <c r="E25" s="162"/>
      <c r="F25" s="456"/>
    </row>
    <row r="26" spans="1:6">
      <c r="A26" s="120">
        <v>16</v>
      </c>
      <c r="B26" s="163" t="s">
        <v>57</v>
      </c>
      <c r="C26" s="164">
        <v>2817998552.1307001</v>
      </c>
      <c r="D26" s="165"/>
      <c r="E26" s="162"/>
      <c r="F26" s="456"/>
    </row>
    <row r="27" spans="1:6">
      <c r="A27" s="120">
        <v>17</v>
      </c>
      <c r="B27" s="163" t="s">
        <v>58</v>
      </c>
      <c r="C27" s="164">
        <v>0</v>
      </c>
      <c r="D27" s="165"/>
      <c r="E27" s="162"/>
      <c r="F27" s="456"/>
    </row>
    <row r="28" spans="1:6">
      <c r="A28" s="120">
        <v>18</v>
      </c>
      <c r="B28" s="163" t="s">
        <v>59</v>
      </c>
      <c r="C28" s="164">
        <v>2385760590.1700001</v>
      </c>
      <c r="D28" s="165"/>
      <c r="E28" s="162"/>
      <c r="F28" s="456"/>
    </row>
    <row r="29" spans="1:6">
      <c r="A29" s="120">
        <v>19</v>
      </c>
      <c r="B29" s="163" t="s">
        <v>60</v>
      </c>
      <c r="C29" s="164">
        <v>52531167.664999999</v>
      </c>
      <c r="D29" s="165"/>
      <c r="E29" s="162"/>
      <c r="F29" s="456"/>
    </row>
    <row r="30" spans="1:6">
      <c r="A30" s="120">
        <v>20</v>
      </c>
      <c r="B30" s="163" t="s">
        <v>61</v>
      </c>
      <c r="C30" s="164">
        <v>165208664.44499999</v>
      </c>
      <c r="D30" s="165"/>
      <c r="E30" s="162"/>
      <c r="F30" s="456"/>
    </row>
    <row r="31" spans="1:6">
      <c r="A31" s="120">
        <v>20.100000000000001</v>
      </c>
      <c r="B31" s="181" t="s">
        <v>490</v>
      </c>
      <c r="C31" s="164">
        <v>0</v>
      </c>
      <c r="D31" s="165"/>
      <c r="E31" s="162"/>
      <c r="F31" s="456"/>
    </row>
    <row r="32" spans="1:6">
      <c r="A32" s="120">
        <v>21</v>
      </c>
      <c r="B32" s="172" t="s">
        <v>62</v>
      </c>
      <c r="C32" s="173">
        <v>467911950</v>
      </c>
      <c r="D32" s="174"/>
      <c r="E32" s="162"/>
      <c r="F32" s="456"/>
    </row>
    <row r="33" spans="1:6" ht="15.75">
      <c r="A33" s="120">
        <v>21.1</v>
      </c>
      <c r="B33" s="181" t="s">
        <v>95</v>
      </c>
      <c r="C33" s="182">
        <v>49670400</v>
      </c>
      <c r="D33" s="469" t="s">
        <v>491</v>
      </c>
      <c r="E33" s="162"/>
      <c r="F33" s="456"/>
    </row>
    <row r="34" spans="1:6" ht="15.75">
      <c r="A34" s="120">
        <v>21.2</v>
      </c>
      <c r="B34" s="181" t="s">
        <v>95</v>
      </c>
      <c r="C34" s="182">
        <v>326142295.4569</v>
      </c>
      <c r="D34" s="469" t="s">
        <v>492</v>
      </c>
      <c r="E34" s="162"/>
      <c r="F34" s="456"/>
    </row>
    <row r="35" spans="1:6" ht="15">
      <c r="A35" s="120">
        <v>22</v>
      </c>
      <c r="B35" s="175" t="s">
        <v>63</v>
      </c>
      <c r="C35" s="176">
        <f>SUM(C23:C32)</f>
        <v>11023761535.691097</v>
      </c>
      <c r="D35" s="177"/>
      <c r="E35" s="178"/>
      <c r="F35" s="456"/>
    </row>
    <row r="36" spans="1:6">
      <c r="A36" s="120">
        <v>23</v>
      </c>
      <c r="B36" s="172" t="s">
        <v>65</v>
      </c>
      <c r="C36" s="164">
        <v>21015907.600000001</v>
      </c>
      <c r="D36" s="165"/>
      <c r="E36" s="162"/>
      <c r="F36" s="456"/>
    </row>
    <row r="37" spans="1:6">
      <c r="A37" s="120">
        <v>24</v>
      </c>
      <c r="B37" s="172" t="s">
        <v>66</v>
      </c>
      <c r="C37" s="164">
        <v>0</v>
      </c>
      <c r="D37" s="165"/>
      <c r="E37" s="162"/>
      <c r="F37" s="456"/>
    </row>
    <row r="38" spans="1:6">
      <c r="A38" s="120">
        <v>25</v>
      </c>
      <c r="B38" s="172" t="s">
        <v>67</v>
      </c>
      <c r="C38" s="164">
        <v>0</v>
      </c>
      <c r="D38" s="165"/>
      <c r="E38" s="162"/>
      <c r="F38" s="456"/>
    </row>
    <row r="39" spans="1:6">
      <c r="A39" s="120">
        <v>26</v>
      </c>
      <c r="B39" s="172" t="s">
        <v>68</v>
      </c>
      <c r="C39" s="164">
        <v>554124359.33000004</v>
      </c>
      <c r="D39" s="165"/>
      <c r="E39" s="162"/>
      <c r="F39" s="456"/>
    </row>
    <row r="40" spans="1:6" ht="15.75">
      <c r="A40" s="120">
        <v>26.1</v>
      </c>
      <c r="B40" s="172" t="s">
        <v>489</v>
      </c>
      <c r="C40" s="164">
        <v>521190198.81999999</v>
      </c>
      <c r="D40" s="469" t="s">
        <v>493</v>
      </c>
      <c r="E40" s="162"/>
      <c r="F40" s="456"/>
    </row>
    <row r="41" spans="1:6" ht="15.75">
      <c r="A41" s="120">
        <v>26.2</v>
      </c>
      <c r="B41" s="172" t="s">
        <v>489</v>
      </c>
      <c r="C41" s="164">
        <v>32934160.510000002</v>
      </c>
      <c r="D41" s="469" t="s">
        <v>494</v>
      </c>
      <c r="E41" s="162"/>
      <c r="F41" s="456"/>
    </row>
    <row r="42" spans="1:6">
      <c r="A42" s="120">
        <v>27</v>
      </c>
      <c r="B42" s="172" t="s">
        <v>69</v>
      </c>
      <c r="C42" s="164">
        <v>0</v>
      </c>
      <c r="D42" s="165"/>
      <c r="E42" s="162"/>
      <c r="F42" s="456"/>
    </row>
    <row r="43" spans="1:6" ht="15.75">
      <c r="A43" s="120">
        <v>28</v>
      </c>
      <c r="B43" s="172" t="s">
        <v>70</v>
      </c>
      <c r="C43" s="164">
        <v>937041176.51620018</v>
      </c>
      <c r="D43" s="469" t="s">
        <v>495</v>
      </c>
      <c r="E43" s="162"/>
      <c r="F43" s="456"/>
    </row>
    <row r="44" spans="1:6" ht="15.75">
      <c r="A44" s="120">
        <v>29</v>
      </c>
      <c r="B44" s="172" t="s">
        <v>71</v>
      </c>
      <c r="C44" s="164">
        <v>70040845.019999996</v>
      </c>
      <c r="D44" s="469" t="s">
        <v>496</v>
      </c>
      <c r="E44" s="162"/>
      <c r="F44" s="456"/>
    </row>
    <row r="45" spans="1:6" ht="15.75" thickBot="1">
      <c r="A45" s="183">
        <v>30</v>
      </c>
      <c r="B45" s="184" t="s">
        <v>278</v>
      </c>
      <c r="C45" s="185">
        <f>C36+C37+C38+C42+C43+C44+C39</f>
        <v>1582222288.4662004</v>
      </c>
      <c r="D45" s="186"/>
      <c r="E45" s="178"/>
      <c r="F45" s="45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27" sqref="C27:S27"/>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9" bestFit="1" customWidth="1"/>
    <col min="17" max="17" width="14.7109375" style="59" customWidth="1"/>
    <col min="18" max="18" width="13" style="59" bestFit="1" customWidth="1"/>
    <col min="19" max="19" width="34.85546875" style="59" customWidth="1"/>
    <col min="20" max="16384" width="9.140625" style="59"/>
  </cols>
  <sheetData>
    <row r="1" spans="1:19">
      <c r="A1" s="2" t="s">
        <v>35</v>
      </c>
      <c r="B1" s="437" t="str">
        <f>'1. key ratios '!B1</f>
        <v>TBC BANK</v>
      </c>
    </row>
    <row r="2" spans="1:19">
      <c r="A2" s="2" t="s">
        <v>36</v>
      </c>
      <c r="B2" s="437">
        <f>'1. key ratios '!B2</f>
        <v>43100</v>
      </c>
    </row>
    <row r="4" spans="1:19" ht="26.25" thickBot="1">
      <c r="A4" s="4" t="s">
        <v>259</v>
      </c>
      <c r="B4" s="337" t="s">
        <v>387</v>
      </c>
    </row>
    <row r="5" spans="1:19" s="324" customFormat="1">
      <c r="A5" s="319"/>
      <c r="B5" s="320"/>
      <c r="C5" s="321" t="s">
        <v>0</v>
      </c>
      <c r="D5" s="321" t="s">
        <v>1</v>
      </c>
      <c r="E5" s="321" t="s">
        <v>2</v>
      </c>
      <c r="F5" s="321" t="s">
        <v>3</v>
      </c>
      <c r="G5" s="321" t="s">
        <v>4</v>
      </c>
      <c r="H5" s="321" t="s">
        <v>10</v>
      </c>
      <c r="I5" s="321" t="s">
        <v>13</v>
      </c>
      <c r="J5" s="321" t="s">
        <v>14</v>
      </c>
      <c r="K5" s="321" t="s">
        <v>15</v>
      </c>
      <c r="L5" s="321" t="s">
        <v>16</v>
      </c>
      <c r="M5" s="321" t="s">
        <v>17</v>
      </c>
      <c r="N5" s="321" t="s">
        <v>18</v>
      </c>
      <c r="O5" s="321" t="s">
        <v>370</v>
      </c>
      <c r="P5" s="321" t="s">
        <v>371</v>
      </c>
      <c r="Q5" s="321" t="s">
        <v>372</v>
      </c>
      <c r="R5" s="322" t="s">
        <v>373</v>
      </c>
      <c r="S5" s="323" t="s">
        <v>374</v>
      </c>
    </row>
    <row r="6" spans="1:19" s="324" customFormat="1" ht="99" customHeight="1">
      <c r="A6" s="325"/>
      <c r="B6" s="515" t="s">
        <v>375</v>
      </c>
      <c r="C6" s="511">
        <v>0</v>
      </c>
      <c r="D6" s="512"/>
      <c r="E6" s="511">
        <v>0.2</v>
      </c>
      <c r="F6" s="512"/>
      <c r="G6" s="511">
        <v>0.35</v>
      </c>
      <c r="H6" s="512"/>
      <c r="I6" s="511">
        <v>0.5</v>
      </c>
      <c r="J6" s="512"/>
      <c r="K6" s="511">
        <v>0.75</v>
      </c>
      <c r="L6" s="512"/>
      <c r="M6" s="511">
        <v>1</v>
      </c>
      <c r="N6" s="512"/>
      <c r="O6" s="511">
        <v>1.5</v>
      </c>
      <c r="P6" s="512"/>
      <c r="Q6" s="511">
        <v>2.5</v>
      </c>
      <c r="R6" s="512"/>
      <c r="S6" s="513" t="s">
        <v>258</v>
      </c>
    </row>
    <row r="7" spans="1:19" s="324" customFormat="1" ht="30.75" customHeight="1">
      <c r="A7" s="325"/>
      <c r="B7" s="516"/>
      <c r="C7" s="315" t="s">
        <v>261</v>
      </c>
      <c r="D7" s="315" t="s">
        <v>260</v>
      </c>
      <c r="E7" s="315" t="s">
        <v>261</v>
      </c>
      <c r="F7" s="315" t="s">
        <v>260</v>
      </c>
      <c r="G7" s="315" t="s">
        <v>261</v>
      </c>
      <c r="H7" s="315" t="s">
        <v>260</v>
      </c>
      <c r="I7" s="315" t="s">
        <v>261</v>
      </c>
      <c r="J7" s="315" t="s">
        <v>260</v>
      </c>
      <c r="K7" s="315" t="s">
        <v>261</v>
      </c>
      <c r="L7" s="315" t="s">
        <v>260</v>
      </c>
      <c r="M7" s="315" t="s">
        <v>261</v>
      </c>
      <c r="N7" s="315" t="s">
        <v>260</v>
      </c>
      <c r="O7" s="315" t="s">
        <v>261</v>
      </c>
      <c r="P7" s="315" t="s">
        <v>260</v>
      </c>
      <c r="Q7" s="315" t="s">
        <v>261</v>
      </c>
      <c r="R7" s="315" t="s">
        <v>260</v>
      </c>
      <c r="S7" s="514"/>
    </row>
    <row r="8" spans="1:19" s="189" customFormat="1">
      <c r="A8" s="187">
        <v>1</v>
      </c>
      <c r="B8" s="1" t="s">
        <v>99</v>
      </c>
      <c r="C8" s="188">
        <v>949212704.36999989</v>
      </c>
      <c r="D8" s="188">
        <v>0</v>
      </c>
      <c r="E8" s="188">
        <v>171545977.781178</v>
      </c>
      <c r="F8" s="188">
        <v>0</v>
      </c>
      <c r="G8" s="188">
        <v>0</v>
      </c>
      <c r="H8" s="188">
        <v>0</v>
      </c>
      <c r="I8" s="188">
        <v>0</v>
      </c>
      <c r="J8" s="188">
        <v>0</v>
      </c>
      <c r="K8" s="188">
        <v>0</v>
      </c>
      <c r="L8" s="188">
        <v>0</v>
      </c>
      <c r="M8" s="188">
        <v>1056757954.7971216</v>
      </c>
      <c r="N8" s="188">
        <v>0</v>
      </c>
      <c r="O8" s="188">
        <v>0</v>
      </c>
      <c r="P8" s="188">
        <v>0</v>
      </c>
      <c r="Q8" s="188">
        <v>0</v>
      </c>
      <c r="R8" s="188">
        <v>0</v>
      </c>
      <c r="S8" s="338">
        <f>$C$6*SUM(C8:D8)+$E$6*SUM(E8:F8)+$G$6*SUM(G8:H8)+$I$6*SUM(I8:J8)+$K$6*SUM(K8:L8)+$M$6*SUM(M8:N8)+$O$6*SUM(O8:P8)+$Q$6*SUM(Q8:R8)</f>
        <v>1091067150.3533573</v>
      </c>
    </row>
    <row r="9" spans="1:19" s="189" customFormat="1">
      <c r="A9" s="187">
        <v>2</v>
      </c>
      <c r="B9" s="1" t="s">
        <v>100</v>
      </c>
      <c r="C9" s="188">
        <v>0</v>
      </c>
      <c r="D9" s="188">
        <v>0</v>
      </c>
      <c r="E9" s="188">
        <v>0</v>
      </c>
      <c r="F9" s="188">
        <v>0</v>
      </c>
      <c r="G9" s="188">
        <v>0</v>
      </c>
      <c r="H9" s="188">
        <v>0</v>
      </c>
      <c r="I9" s="188">
        <v>0</v>
      </c>
      <c r="J9" s="188">
        <v>0</v>
      </c>
      <c r="K9" s="188">
        <v>0</v>
      </c>
      <c r="L9" s="188">
        <v>0</v>
      </c>
      <c r="M9" s="188">
        <v>0</v>
      </c>
      <c r="N9" s="188">
        <v>0</v>
      </c>
      <c r="O9" s="188">
        <v>0</v>
      </c>
      <c r="P9" s="188">
        <v>0</v>
      </c>
      <c r="Q9" s="188">
        <v>0</v>
      </c>
      <c r="R9" s="188">
        <v>0</v>
      </c>
      <c r="S9" s="338">
        <f t="shared" ref="S9:S21" si="0">$C$6*SUM(C9:D9)+$E$6*SUM(E9:F9)+$G$6*SUM(G9:H9)+$I$6*SUM(I9:J9)+$K$6*SUM(K9:L9)+$M$6*SUM(M9:N9)+$O$6*SUM(O9:P9)+$Q$6*SUM(Q9:R9)</f>
        <v>0</v>
      </c>
    </row>
    <row r="10" spans="1:19" s="189" customFormat="1">
      <c r="A10" s="187">
        <v>3</v>
      </c>
      <c r="B10" s="1" t="s">
        <v>280</v>
      </c>
      <c r="C10" s="188">
        <v>0</v>
      </c>
      <c r="D10" s="188">
        <v>0</v>
      </c>
      <c r="E10" s="188">
        <v>0</v>
      </c>
      <c r="F10" s="188">
        <v>0</v>
      </c>
      <c r="G10" s="188">
        <v>0</v>
      </c>
      <c r="H10" s="188">
        <v>0</v>
      </c>
      <c r="I10" s="188">
        <v>0</v>
      </c>
      <c r="J10" s="188">
        <v>0</v>
      </c>
      <c r="K10" s="188">
        <v>0</v>
      </c>
      <c r="L10" s="188">
        <v>0</v>
      </c>
      <c r="M10" s="188">
        <v>1555772.170992</v>
      </c>
      <c r="N10" s="188">
        <v>1552200</v>
      </c>
      <c r="O10" s="188">
        <v>0</v>
      </c>
      <c r="P10" s="188">
        <v>0</v>
      </c>
      <c r="Q10" s="188">
        <v>0</v>
      </c>
      <c r="R10" s="188">
        <v>0</v>
      </c>
      <c r="S10" s="338">
        <f t="shared" si="0"/>
        <v>3107972.170992</v>
      </c>
    </row>
    <row r="11" spans="1:19" s="189" customFormat="1">
      <c r="A11" s="187">
        <v>4</v>
      </c>
      <c r="B11" s="1" t="s">
        <v>101</v>
      </c>
      <c r="C11" s="188">
        <v>222323571.43110001</v>
      </c>
      <c r="D11" s="188">
        <v>0</v>
      </c>
      <c r="E11" s="188">
        <v>0</v>
      </c>
      <c r="F11" s="188">
        <v>0</v>
      </c>
      <c r="G11" s="188">
        <v>0</v>
      </c>
      <c r="H11" s="188">
        <v>0</v>
      </c>
      <c r="I11" s="188">
        <v>48552231.722400002</v>
      </c>
      <c r="J11" s="188">
        <v>0</v>
      </c>
      <c r="K11" s="188">
        <v>0</v>
      </c>
      <c r="L11" s="188">
        <v>0</v>
      </c>
      <c r="M11" s="188">
        <v>0</v>
      </c>
      <c r="N11" s="188">
        <v>0</v>
      </c>
      <c r="O11" s="188">
        <v>0</v>
      </c>
      <c r="P11" s="188">
        <v>0</v>
      </c>
      <c r="Q11" s="188">
        <v>0</v>
      </c>
      <c r="R11" s="188">
        <v>0</v>
      </c>
      <c r="S11" s="338">
        <f t="shared" si="0"/>
        <v>24276115.861200001</v>
      </c>
    </row>
    <row r="12" spans="1:19" s="189" customFormat="1">
      <c r="A12" s="187">
        <v>5</v>
      </c>
      <c r="B12" s="1" t="s">
        <v>102</v>
      </c>
      <c r="C12" s="188">
        <v>0</v>
      </c>
      <c r="D12" s="188">
        <v>0</v>
      </c>
      <c r="E12" s="188">
        <v>0</v>
      </c>
      <c r="F12" s="188">
        <v>0</v>
      </c>
      <c r="G12" s="188">
        <v>0</v>
      </c>
      <c r="H12" s="188">
        <v>0</v>
      </c>
      <c r="I12" s="188">
        <v>0</v>
      </c>
      <c r="J12" s="188">
        <v>0</v>
      </c>
      <c r="K12" s="188">
        <v>0</v>
      </c>
      <c r="L12" s="188">
        <v>0</v>
      </c>
      <c r="M12" s="188">
        <v>0</v>
      </c>
      <c r="N12" s="188">
        <v>0</v>
      </c>
      <c r="O12" s="188">
        <v>0</v>
      </c>
      <c r="P12" s="188">
        <v>0</v>
      </c>
      <c r="Q12" s="188">
        <v>0</v>
      </c>
      <c r="R12" s="188">
        <v>0</v>
      </c>
      <c r="S12" s="338">
        <f t="shared" si="0"/>
        <v>0</v>
      </c>
    </row>
    <row r="13" spans="1:19" s="189" customFormat="1">
      <c r="A13" s="187">
        <v>6</v>
      </c>
      <c r="B13" s="1" t="s">
        <v>103</v>
      </c>
      <c r="C13" s="188">
        <v>0</v>
      </c>
      <c r="D13" s="188">
        <v>0</v>
      </c>
      <c r="E13" s="188">
        <v>624538341.37109828</v>
      </c>
      <c r="F13" s="188">
        <v>7196838.7042839993</v>
      </c>
      <c r="G13" s="188">
        <v>0</v>
      </c>
      <c r="H13" s="188">
        <v>0</v>
      </c>
      <c r="I13" s="188">
        <v>22037180.983700003</v>
      </c>
      <c r="J13" s="188">
        <v>37565090.549999997</v>
      </c>
      <c r="K13" s="188">
        <v>0</v>
      </c>
      <c r="L13" s="188">
        <v>0</v>
      </c>
      <c r="M13" s="188">
        <v>15201097.741601633</v>
      </c>
      <c r="N13" s="188">
        <v>19705323.767082002</v>
      </c>
      <c r="O13" s="188">
        <v>6514306.8042000001</v>
      </c>
      <c r="P13" s="188">
        <v>0</v>
      </c>
      <c r="Q13" s="188">
        <v>0</v>
      </c>
      <c r="R13" s="188">
        <v>0</v>
      </c>
      <c r="S13" s="338">
        <f t="shared" si="0"/>
        <v>200826053.49691007</v>
      </c>
    </row>
    <row r="14" spans="1:19" s="189" customFormat="1">
      <c r="A14" s="187">
        <v>7</v>
      </c>
      <c r="B14" s="1" t="s">
        <v>104</v>
      </c>
      <c r="C14" s="188">
        <v>0</v>
      </c>
      <c r="D14" s="188">
        <v>0</v>
      </c>
      <c r="E14" s="188">
        <v>0</v>
      </c>
      <c r="F14" s="188">
        <v>0</v>
      </c>
      <c r="G14" s="188">
        <v>0</v>
      </c>
      <c r="H14" s="188">
        <v>0</v>
      </c>
      <c r="I14" s="188">
        <v>0</v>
      </c>
      <c r="J14" s="188">
        <v>0</v>
      </c>
      <c r="K14" s="188">
        <v>0</v>
      </c>
      <c r="L14" s="188">
        <v>0</v>
      </c>
      <c r="M14" s="188">
        <v>2429024105.3307128</v>
      </c>
      <c r="N14" s="188">
        <v>494493174.60553491</v>
      </c>
      <c r="O14" s="188">
        <v>0</v>
      </c>
      <c r="P14" s="188">
        <v>0</v>
      </c>
      <c r="Q14" s="188">
        <v>0</v>
      </c>
      <c r="R14" s="188">
        <v>0</v>
      </c>
      <c r="S14" s="338">
        <f t="shared" si="0"/>
        <v>2923517279.9362478</v>
      </c>
    </row>
    <row r="15" spans="1:19" s="189" customFormat="1">
      <c r="A15" s="187">
        <v>8</v>
      </c>
      <c r="B15" s="1" t="s">
        <v>105</v>
      </c>
      <c r="C15" s="188">
        <v>1.5544891357421875E-4</v>
      </c>
      <c r="D15" s="188">
        <v>0</v>
      </c>
      <c r="E15" s="188">
        <v>0</v>
      </c>
      <c r="F15" s="188">
        <v>0</v>
      </c>
      <c r="G15" s="188">
        <v>0</v>
      </c>
      <c r="H15" s="188">
        <v>0</v>
      </c>
      <c r="I15" s="188">
        <v>0</v>
      </c>
      <c r="J15" s="188">
        <v>0</v>
      </c>
      <c r="K15" s="188">
        <v>2634594778.0386028</v>
      </c>
      <c r="L15" s="188">
        <v>74456368.036247805</v>
      </c>
      <c r="M15" s="188">
        <v>0</v>
      </c>
      <c r="N15" s="188">
        <v>0</v>
      </c>
      <c r="O15" s="188">
        <v>0</v>
      </c>
      <c r="P15" s="188">
        <v>0</v>
      </c>
      <c r="Q15" s="188">
        <v>0</v>
      </c>
      <c r="R15" s="188">
        <v>0</v>
      </c>
      <c r="S15" s="338">
        <f t="shared" si="0"/>
        <v>2031788359.556138</v>
      </c>
    </row>
    <row r="16" spans="1:19" s="189" customFormat="1">
      <c r="A16" s="187">
        <v>9</v>
      </c>
      <c r="B16" s="1" t="s">
        <v>106</v>
      </c>
      <c r="C16" s="188">
        <v>1.5544891357421875E-4</v>
      </c>
      <c r="D16" s="188">
        <v>0</v>
      </c>
      <c r="E16" s="188">
        <v>0</v>
      </c>
      <c r="F16" s="188">
        <v>0</v>
      </c>
      <c r="G16" s="188">
        <v>605326683.81024456</v>
      </c>
      <c r="H16" s="188">
        <v>6717087.991497702</v>
      </c>
      <c r="I16" s="188">
        <v>0</v>
      </c>
      <c r="J16" s="188">
        <v>0</v>
      </c>
      <c r="K16" s="188">
        <v>0</v>
      </c>
      <c r="L16" s="188">
        <v>0</v>
      </c>
      <c r="M16" s="188">
        <v>0</v>
      </c>
      <c r="N16" s="188">
        <v>0</v>
      </c>
      <c r="O16" s="188">
        <v>0</v>
      </c>
      <c r="P16" s="188">
        <v>0</v>
      </c>
      <c r="Q16" s="188">
        <v>0</v>
      </c>
      <c r="R16" s="188">
        <v>0</v>
      </c>
      <c r="S16" s="338">
        <f t="shared" si="0"/>
        <v>214215320.13060981</v>
      </c>
    </row>
    <row r="17" spans="1:19" s="189" customFormat="1">
      <c r="A17" s="187">
        <v>10</v>
      </c>
      <c r="B17" s="1" t="s">
        <v>107</v>
      </c>
      <c r="C17" s="188">
        <v>1.5544891357421875E-4</v>
      </c>
      <c r="D17" s="188">
        <v>0</v>
      </c>
      <c r="E17" s="188">
        <v>0</v>
      </c>
      <c r="F17" s="188">
        <v>0</v>
      </c>
      <c r="G17" s="188">
        <v>0</v>
      </c>
      <c r="H17" s="188">
        <v>0</v>
      </c>
      <c r="I17" s="188">
        <v>3905429.3855701033</v>
      </c>
      <c r="J17" s="188">
        <v>0</v>
      </c>
      <c r="K17" s="188">
        <v>0</v>
      </c>
      <c r="L17" s="188">
        <v>0</v>
      </c>
      <c r="M17" s="188">
        <v>31411289.961610995</v>
      </c>
      <c r="N17" s="188">
        <v>345669.39991199999</v>
      </c>
      <c r="O17" s="188">
        <v>33474440.424521003</v>
      </c>
      <c r="P17" s="188">
        <v>385969.94468400005</v>
      </c>
      <c r="Q17" s="188">
        <v>0</v>
      </c>
      <c r="R17" s="188">
        <v>0</v>
      </c>
      <c r="S17" s="338">
        <f t="shared" si="0"/>
        <v>84500289.608115554</v>
      </c>
    </row>
    <row r="18" spans="1:19" s="189" customFormat="1">
      <c r="A18" s="187">
        <v>11</v>
      </c>
      <c r="B18" s="1" t="s">
        <v>108</v>
      </c>
      <c r="C18" s="188">
        <v>0</v>
      </c>
      <c r="D18" s="188">
        <v>0</v>
      </c>
      <c r="E18" s="188">
        <v>0</v>
      </c>
      <c r="F18" s="188">
        <v>0</v>
      </c>
      <c r="G18" s="188">
        <v>0</v>
      </c>
      <c r="H18" s="188">
        <v>0</v>
      </c>
      <c r="I18" s="188">
        <v>0</v>
      </c>
      <c r="J18" s="188">
        <v>0</v>
      </c>
      <c r="K18" s="188">
        <v>0</v>
      </c>
      <c r="L18" s="188">
        <v>0</v>
      </c>
      <c r="M18" s="188">
        <v>62203557.698523305</v>
      </c>
      <c r="N18" s="188">
        <v>0</v>
      </c>
      <c r="O18" s="188">
        <v>169484706.76075158</v>
      </c>
      <c r="P18" s="188">
        <v>0</v>
      </c>
      <c r="Q18" s="188">
        <v>55046513.080000006</v>
      </c>
      <c r="R18" s="188">
        <v>0</v>
      </c>
      <c r="S18" s="338">
        <f t="shared" si="0"/>
        <v>454046900.53965068</v>
      </c>
    </row>
    <row r="19" spans="1:19" s="189" customFormat="1">
      <c r="A19" s="187">
        <v>12</v>
      </c>
      <c r="B19" s="1" t="s">
        <v>109</v>
      </c>
      <c r="C19" s="188">
        <v>0</v>
      </c>
      <c r="D19" s="188">
        <v>0</v>
      </c>
      <c r="E19" s="188">
        <v>0</v>
      </c>
      <c r="F19" s="188">
        <v>0</v>
      </c>
      <c r="G19" s="188">
        <v>0</v>
      </c>
      <c r="H19" s="188">
        <v>0</v>
      </c>
      <c r="I19" s="188">
        <v>0</v>
      </c>
      <c r="J19" s="188">
        <v>0</v>
      </c>
      <c r="K19" s="188">
        <v>0</v>
      </c>
      <c r="L19" s="188">
        <v>0</v>
      </c>
      <c r="M19" s="188">
        <v>0</v>
      </c>
      <c r="N19" s="188">
        <v>0</v>
      </c>
      <c r="O19" s="188">
        <v>0</v>
      </c>
      <c r="P19" s="188">
        <v>0</v>
      </c>
      <c r="Q19" s="188">
        <v>0</v>
      </c>
      <c r="R19" s="188">
        <v>0</v>
      </c>
      <c r="S19" s="338">
        <f t="shared" si="0"/>
        <v>0</v>
      </c>
    </row>
    <row r="20" spans="1:19" s="189" customFormat="1">
      <c r="A20" s="187">
        <v>13</v>
      </c>
      <c r="B20" s="1" t="s">
        <v>257</v>
      </c>
      <c r="C20" s="188">
        <v>0</v>
      </c>
      <c r="D20" s="188">
        <v>0</v>
      </c>
      <c r="E20" s="188">
        <v>0</v>
      </c>
      <c r="F20" s="188">
        <v>0</v>
      </c>
      <c r="G20" s="188">
        <v>0</v>
      </c>
      <c r="H20" s="188">
        <v>0</v>
      </c>
      <c r="I20" s="188">
        <v>0</v>
      </c>
      <c r="J20" s="188">
        <v>0</v>
      </c>
      <c r="K20" s="188">
        <v>0</v>
      </c>
      <c r="L20" s="188">
        <v>0</v>
      </c>
      <c r="M20" s="188">
        <v>0</v>
      </c>
      <c r="N20" s="188">
        <v>0</v>
      </c>
      <c r="O20" s="188">
        <v>0</v>
      </c>
      <c r="P20" s="188">
        <v>0</v>
      </c>
      <c r="Q20" s="188">
        <v>0</v>
      </c>
      <c r="R20" s="188">
        <v>0</v>
      </c>
      <c r="S20" s="338">
        <f t="shared" si="0"/>
        <v>0</v>
      </c>
    </row>
    <row r="21" spans="1:19" s="189" customFormat="1">
      <c r="A21" s="187">
        <v>14</v>
      </c>
      <c r="B21" s="1" t="s">
        <v>111</v>
      </c>
      <c r="C21" s="188">
        <v>394076323.50118518</v>
      </c>
      <c r="D21" s="188">
        <v>0</v>
      </c>
      <c r="E21" s="188">
        <v>8566170.8389466666</v>
      </c>
      <c r="F21" s="188">
        <v>0</v>
      </c>
      <c r="G21" s="188">
        <v>0</v>
      </c>
      <c r="H21" s="188">
        <v>0</v>
      </c>
      <c r="I21" s="188">
        <v>0</v>
      </c>
      <c r="J21" s="188">
        <v>0</v>
      </c>
      <c r="K21" s="188">
        <v>0</v>
      </c>
      <c r="L21" s="188">
        <v>0</v>
      </c>
      <c r="M21" s="188">
        <v>3001653954.0753398</v>
      </c>
      <c r="N21" s="188">
        <v>137166836.46988696</v>
      </c>
      <c r="O21" s="188">
        <v>0</v>
      </c>
      <c r="P21" s="188">
        <v>0</v>
      </c>
      <c r="Q21" s="188">
        <v>20932506.900000002</v>
      </c>
      <c r="R21" s="188">
        <v>0</v>
      </c>
      <c r="S21" s="338">
        <f t="shared" si="0"/>
        <v>3192865291.963016</v>
      </c>
    </row>
    <row r="22" spans="1:19" ht="13.5" thickBot="1">
      <c r="A22" s="190"/>
      <c r="B22" s="191" t="s">
        <v>112</v>
      </c>
      <c r="C22" s="192">
        <f>SUM(C8:C21)</f>
        <v>1565612599.3027513</v>
      </c>
      <c r="D22" s="192">
        <f t="shared" ref="D22:J22" si="1">SUM(D8:D21)</f>
        <v>0</v>
      </c>
      <c r="E22" s="192">
        <f t="shared" si="1"/>
        <v>804650489.99122298</v>
      </c>
      <c r="F22" s="192">
        <f t="shared" si="1"/>
        <v>7196838.7042839993</v>
      </c>
      <c r="G22" s="192">
        <f t="shared" si="1"/>
        <v>605326683.81024456</v>
      </c>
      <c r="H22" s="192">
        <f t="shared" si="1"/>
        <v>6717087.991497702</v>
      </c>
      <c r="I22" s="192">
        <f t="shared" si="1"/>
        <v>74494842.091670111</v>
      </c>
      <c r="J22" s="192">
        <f t="shared" si="1"/>
        <v>37565090.549999997</v>
      </c>
      <c r="K22" s="192">
        <f t="shared" ref="K22:S22" si="2">SUM(K8:K21)</f>
        <v>2634594778.0386028</v>
      </c>
      <c r="L22" s="192">
        <f t="shared" si="2"/>
        <v>74456368.036247805</v>
      </c>
      <c r="M22" s="192">
        <f t="shared" si="2"/>
        <v>6597807731.7759018</v>
      </c>
      <c r="N22" s="192">
        <f t="shared" si="2"/>
        <v>653263204.2424159</v>
      </c>
      <c r="O22" s="192">
        <f t="shared" si="2"/>
        <v>209473453.98947257</v>
      </c>
      <c r="P22" s="192">
        <f t="shared" si="2"/>
        <v>385969.94468400005</v>
      </c>
      <c r="Q22" s="192">
        <f t="shared" si="2"/>
        <v>75979019.980000004</v>
      </c>
      <c r="R22" s="192">
        <f t="shared" si="2"/>
        <v>0</v>
      </c>
      <c r="S22" s="339">
        <f t="shared" si="2"/>
        <v>10220210733.616238</v>
      </c>
    </row>
    <row r="27" spans="1:19">
      <c r="C27" s="246"/>
      <c r="D27" s="246"/>
      <c r="E27" s="246"/>
      <c r="F27" s="246"/>
      <c r="G27" s="246"/>
      <c r="H27" s="246"/>
      <c r="I27" s="246"/>
      <c r="J27" s="246"/>
      <c r="K27" s="246"/>
      <c r="L27" s="246"/>
      <c r="M27" s="246"/>
      <c r="N27" s="246"/>
      <c r="O27" s="246"/>
      <c r="P27" s="246"/>
      <c r="Q27" s="246"/>
      <c r="R27" s="246"/>
      <c r="S27" s="246"/>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P7" activePane="bottomRight" state="frozen"/>
      <selection activeCell="B9" sqref="B9"/>
      <selection pane="topRight" activeCell="B9" sqref="B9"/>
      <selection pane="bottomLeft" activeCell="B9" sqref="B9"/>
      <selection pane="bottomRight" activeCell="W23" sqref="W2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9"/>
  </cols>
  <sheetData>
    <row r="1" spans="1:22">
      <c r="A1" s="2" t="s">
        <v>35</v>
      </c>
      <c r="B1" s="437" t="str">
        <f>'1. key ratios '!B1</f>
        <v>TBC BANK</v>
      </c>
    </row>
    <row r="2" spans="1:22">
      <c r="A2" s="2" t="s">
        <v>36</v>
      </c>
      <c r="B2" s="437">
        <f>'1. key ratios '!B2</f>
        <v>43100</v>
      </c>
    </row>
    <row r="4" spans="1:22" ht="13.5" thickBot="1">
      <c r="A4" s="4" t="s">
        <v>378</v>
      </c>
      <c r="B4" s="193" t="s">
        <v>98</v>
      </c>
      <c r="V4" s="61" t="s">
        <v>78</v>
      </c>
    </row>
    <row r="5" spans="1:22" ht="12.75" customHeight="1">
      <c r="A5" s="194"/>
      <c r="B5" s="195"/>
      <c r="C5" s="517" t="s">
        <v>289</v>
      </c>
      <c r="D5" s="518"/>
      <c r="E5" s="518"/>
      <c r="F5" s="518"/>
      <c r="G5" s="518"/>
      <c r="H5" s="518"/>
      <c r="I5" s="518"/>
      <c r="J5" s="518"/>
      <c r="K5" s="518"/>
      <c r="L5" s="519"/>
      <c r="M5" s="520" t="s">
        <v>290</v>
      </c>
      <c r="N5" s="521"/>
      <c r="O5" s="521"/>
      <c r="P5" s="521"/>
      <c r="Q5" s="521"/>
      <c r="R5" s="521"/>
      <c r="S5" s="522"/>
      <c r="T5" s="525" t="s">
        <v>376</v>
      </c>
      <c r="U5" s="525" t="s">
        <v>377</v>
      </c>
      <c r="V5" s="523" t="s">
        <v>124</v>
      </c>
    </row>
    <row r="6" spans="1:22" s="126" customFormat="1" ht="102">
      <c r="A6" s="123"/>
      <c r="B6" s="196"/>
      <c r="C6" s="197" t="s">
        <v>113</v>
      </c>
      <c r="D6" s="290" t="s">
        <v>114</v>
      </c>
      <c r="E6" s="224" t="s">
        <v>292</v>
      </c>
      <c r="F6" s="224" t="s">
        <v>293</v>
      </c>
      <c r="G6" s="290" t="s">
        <v>296</v>
      </c>
      <c r="H6" s="290" t="s">
        <v>291</v>
      </c>
      <c r="I6" s="290" t="s">
        <v>115</v>
      </c>
      <c r="J6" s="290" t="s">
        <v>116</v>
      </c>
      <c r="K6" s="198" t="s">
        <v>117</v>
      </c>
      <c r="L6" s="199" t="s">
        <v>118</v>
      </c>
      <c r="M6" s="197" t="s">
        <v>294</v>
      </c>
      <c r="N6" s="198" t="s">
        <v>119</v>
      </c>
      <c r="O6" s="198" t="s">
        <v>120</v>
      </c>
      <c r="P6" s="198" t="s">
        <v>121</v>
      </c>
      <c r="Q6" s="198" t="s">
        <v>122</v>
      </c>
      <c r="R6" s="198" t="s">
        <v>123</v>
      </c>
      <c r="S6" s="317" t="s">
        <v>295</v>
      </c>
      <c r="T6" s="526"/>
      <c r="U6" s="526"/>
      <c r="V6" s="524"/>
    </row>
    <row r="7" spans="1:22" s="189" customFormat="1">
      <c r="A7" s="200">
        <v>1</v>
      </c>
      <c r="B7" s="1" t="s">
        <v>99</v>
      </c>
      <c r="C7" s="201">
        <v>0</v>
      </c>
      <c r="D7" s="188">
        <v>0</v>
      </c>
      <c r="E7" s="188">
        <v>0</v>
      </c>
      <c r="F7" s="188">
        <v>0</v>
      </c>
      <c r="G7" s="188">
        <v>0</v>
      </c>
      <c r="H7" s="188">
        <v>0</v>
      </c>
      <c r="I7" s="188">
        <v>0</v>
      </c>
      <c r="J7" s="188">
        <v>0</v>
      </c>
      <c r="K7" s="188">
        <v>0</v>
      </c>
      <c r="L7" s="202">
        <v>0</v>
      </c>
      <c r="M7" s="201">
        <v>0</v>
      </c>
      <c r="N7" s="188">
        <v>0</v>
      </c>
      <c r="O7" s="188">
        <v>0</v>
      </c>
      <c r="P7" s="188">
        <v>0</v>
      </c>
      <c r="Q7" s="188">
        <v>0</v>
      </c>
      <c r="R7" s="188">
        <v>0</v>
      </c>
      <c r="S7" s="202">
        <v>0</v>
      </c>
      <c r="T7" s="326">
        <v>0</v>
      </c>
      <c r="U7" s="326">
        <v>0</v>
      </c>
      <c r="V7" s="203">
        <f>SUM(C7:S7)</f>
        <v>0</v>
      </c>
    </row>
    <row r="8" spans="1:22" s="189" customFormat="1">
      <c r="A8" s="200">
        <v>2</v>
      </c>
      <c r="B8" s="1" t="s">
        <v>100</v>
      </c>
      <c r="C8" s="201">
        <v>0</v>
      </c>
      <c r="D8" s="188">
        <v>0</v>
      </c>
      <c r="E8" s="188">
        <v>0</v>
      </c>
      <c r="F8" s="188">
        <v>0</v>
      </c>
      <c r="G8" s="188">
        <v>0</v>
      </c>
      <c r="H8" s="188">
        <v>0</v>
      </c>
      <c r="I8" s="188">
        <v>0</v>
      </c>
      <c r="J8" s="188">
        <v>0</v>
      </c>
      <c r="K8" s="188">
        <v>0</v>
      </c>
      <c r="L8" s="202">
        <v>0</v>
      </c>
      <c r="M8" s="201">
        <v>0</v>
      </c>
      <c r="N8" s="188">
        <v>0</v>
      </c>
      <c r="O8" s="188">
        <v>0</v>
      </c>
      <c r="P8" s="188">
        <v>0</v>
      </c>
      <c r="Q8" s="188">
        <v>0</v>
      </c>
      <c r="R8" s="188">
        <v>0</v>
      </c>
      <c r="S8" s="202">
        <v>0</v>
      </c>
      <c r="T8" s="326">
        <v>0</v>
      </c>
      <c r="U8" s="326">
        <v>0</v>
      </c>
      <c r="V8" s="203">
        <f t="shared" ref="V8:V20" si="0">SUM(C8:S8)</f>
        <v>0</v>
      </c>
    </row>
    <row r="9" spans="1:22" s="189" customFormat="1">
      <c r="A9" s="200">
        <v>3</v>
      </c>
      <c r="B9" s="1" t="s">
        <v>281</v>
      </c>
      <c r="C9" s="201">
        <v>0</v>
      </c>
      <c r="D9" s="188">
        <v>0</v>
      </c>
      <c r="E9" s="188">
        <v>0</v>
      </c>
      <c r="F9" s="188">
        <v>0</v>
      </c>
      <c r="G9" s="188">
        <v>0</v>
      </c>
      <c r="H9" s="188">
        <v>0</v>
      </c>
      <c r="I9" s="188">
        <v>0</v>
      </c>
      <c r="J9" s="188">
        <v>0</v>
      </c>
      <c r="K9" s="188">
        <v>0</v>
      </c>
      <c r="L9" s="202">
        <v>0</v>
      </c>
      <c r="M9" s="201">
        <v>0</v>
      </c>
      <c r="N9" s="188">
        <v>0</v>
      </c>
      <c r="O9" s="188">
        <v>0</v>
      </c>
      <c r="P9" s="188">
        <v>0</v>
      </c>
      <c r="Q9" s="188">
        <v>0</v>
      </c>
      <c r="R9" s="188">
        <v>0</v>
      </c>
      <c r="S9" s="202">
        <v>0</v>
      </c>
      <c r="T9" s="326">
        <v>0</v>
      </c>
      <c r="U9" s="326">
        <v>0</v>
      </c>
      <c r="V9" s="203">
        <f t="shared" si="0"/>
        <v>0</v>
      </c>
    </row>
    <row r="10" spans="1:22" s="189" customFormat="1">
      <c r="A10" s="200">
        <v>4</v>
      </c>
      <c r="B10" s="1" t="s">
        <v>101</v>
      </c>
      <c r="C10" s="201">
        <v>0</v>
      </c>
      <c r="D10" s="188">
        <v>0</v>
      </c>
      <c r="E10" s="188">
        <v>0</v>
      </c>
      <c r="F10" s="188">
        <v>0</v>
      </c>
      <c r="G10" s="188">
        <v>0</v>
      </c>
      <c r="H10" s="188">
        <v>0</v>
      </c>
      <c r="I10" s="188">
        <v>0</v>
      </c>
      <c r="J10" s="188">
        <v>0</v>
      </c>
      <c r="K10" s="188">
        <v>0</v>
      </c>
      <c r="L10" s="202">
        <v>0</v>
      </c>
      <c r="M10" s="201">
        <v>0</v>
      </c>
      <c r="N10" s="188">
        <v>0</v>
      </c>
      <c r="O10" s="188">
        <v>0</v>
      </c>
      <c r="P10" s="188">
        <v>0</v>
      </c>
      <c r="Q10" s="188">
        <v>0</v>
      </c>
      <c r="R10" s="188">
        <v>0</v>
      </c>
      <c r="S10" s="202">
        <v>0</v>
      </c>
      <c r="T10" s="326">
        <v>0</v>
      </c>
      <c r="U10" s="326">
        <v>0</v>
      </c>
      <c r="V10" s="203">
        <f t="shared" si="0"/>
        <v>0</v>
      </c>
    </row>
    <row r="11" spans="1:22" s="189" customFormat="1">
      <c r="A11" s="200">
        <v>5</v>
      </c>
      <c r="B11" s="1" t="s">
        <v>102</v>
      </c>
      <c r="C11" s="201">
        <v>0</v>
      </c>
      <c r="D11" s="188">
        <v>0</v>
      </c>
      <c r="E11" s="188">
        <v>0</v>
      </c>
      <c r="F11" s="188">
        <v>0</v>
      </c>
      <c r="G11" s="188">
        <v>0</v>
      </c>
      <c r="H11" s="188">
        <v>0</v>
      </c>
      <c r="I11" s="188">
        <v>0</v>
      </c>
      <c r="J11" s="188">
        <v>0</v>
      </c>
      <c r="K11" s="188">
        <v>0</v>
      </c>
      <c r="L11" s="202">
        <v>0</v>
      </c>
      <c r="M11" s="201">
        <v>0</v>
      </c>
      <c r="N11" s="188">
        <v>0</v>
      </c>
      <c r="O11" s="188">
        <v>0</v>
      </c>
      <c r="P11" s="188">
        <v>0</v>
      </c>
      <c r="Q11" s="188">
        <v>0</v>
      </c>
      <c r="R11" s="188">
        <v>0</v>
      </c>
      <c r="S11" s="202">
        <v>0</v>
      </c>
      <c r="T11" s="326">
        <v>0</v>
      </c>
      <c r="U11" s="326">
        <v>0</v>
      </c>
      <c r="V11" s="203">
        <f t="shared" si="0"/>
        <v>0</v>
      </c>
    </row>
    <row r="12" spans="1:22" s="189" customFormat="1">
      <c r="A12" s="200">
        <v>6</v>
      </c>
      <c r="B12" s="1" t="s">
        <v>103</v>
      </c>
      <c r="C12" s="201">
        <v>0</v>
      </c>
      <c r="D12" s="188">
        <v>1225301.8336</v>
      </c>
      <c r="E12" s="188">
        <v>0</v>
      </c>
      <c r="F12" s="188">
        <v>0</v>
      </c>
      <c r="G12" s="188">
        <v>0</v>
      </c>
      <c r="H12" s="188">
        <v>0</v>
      </c>
      <c r="I12" s="188">
        <v>0</v>
      </c>
      <c r="J12" s="188">
        <v>0</v>
      </c>
      <c r="K12" s="188">
        <v>0</v>
      </c>
      <c r="L12" s="202">
        <v>0</v>
      </c>
      <c r="M12" s="201">
        <v>0</v>
      </c>
      <c r="N12" s="188">
        <v>0</v>
      </c>
      <c r="O12" s="188">
        <v>0</v>
      </c>
      <c r="P12" s="188">
        <v>0</v>
      </c>
      <c r="Q12" s="188">
        <v>0</v>
      </c>
      <c r="R12" s="188">
        <v>0</v>
      </c>
      <c r="S12" s="202">
        <v>0</v>
      </c>
      <c r="T12" s="326">
        <v>1225301.8336</v>
      </c>
      <c r="U12" s="326">
        <v>0</v>
      </c>
      <c r="V12" s="203">
        <f t="shared" si="0"/>
        <v>1225301.8336</v>
      </c>
    </row>
    <row r="13" spans="1:22" s="189" customFormat="1">
      <c r="A13" s="200">
        <v>7</v>
      </c>
      <c r="B13" s="1" t="s">
        <v>104</v>
      </c>
      <c r="C13" s="201">
        <v>0</v>
      </c>
      <c r="D13" s="188">
        <v>120123836.6818428</v>
      </c>
      <c r="E13" s="188">
        <v>0</v>
      </c>
      <c r="F13" s="188">
        <v>0</v>
      </c>
      <c r="G13" s="188">
        <v>0</v>
      </c>
      <c r="H13" s="188">
        <v>0</v>
      </c>
      <c r="I13" s="188">
        <v>0</v>
      </c>
      <c r="J13" s="188">
        <v>0</v>
      </c>
      <c r="K13" s="188">
        <v>0</v>
      </c>
      <c r="L13" s="202">
        <v>0</v>
      </c>
      <c r="M13" s="201">
        <v>0</v>
      </c>
      <c r="N13" s="188">
        <v>0</v>
      </c>
      <c r="O13" s="188">
        <v>0</v>
      </c>
      <c r="P13" s="188">
        <v>0</v>
      </c>
      <c r="Q13" s="188">
        <v>0</v>
      </c>
      <c r="R13" s="188">
        <v>0</v>
      </c>
      <c r="S13" s="202">
        <v>0</v>
      </c>
      <c r="T13" s="326">
        <v>74841589.963798806</v>
      </c>
      <c r="U13" s="326">
        <v>45282246.718044005</v>
      </c>
      <c r="V13" s="203">
        <f t="shared" si="0"/>
        <v>120123836.6818428</v>
      </c>
    </row>
    <row r="14" spans="1:22" s="189" customFormat="1">
      <c r="A14" s="200">
        <v>8</v>
      </c>
      <c r="B14" s="1" t="s">
        <v>105</v>
      </c>
      <c r="C14" s="201">
        <v>0</v>
      </c>
      <c r="D14" s="188">
        <v>13908658.47660798</v>
      </c>
      <c r="E14" s="188">
        <v>0</v>
      </c>
      <c r="F14" s="188">
        <v>0</v>
      </c>
      <c r="G14" s="188">
        <v>0</v>
      </c>
      <c r="H14" s="188">
        <v>0</v>
      </c>
      <c r="I14" s="188">
        <v>0</v>
      </c>
      <c r="J14" s="188">
        <v>13405943.367810359</v>
      </c>
      <c r="K14" s="188">
        <v>0</v>
      </c>
      <c r="L14" s="202">
        <v>0</v>
      </c>
      <c r="M14" s="201">
        <v>0</v>
      </c>
      <c r="N14" s="188">
        <v>0</v>
      </c>
      <c r="O14" s="188">
        <v>0</v>
      </c>
      <c r="P14" s="188">
        <v>0</v>
      </c>
      <c r="Q14" s="188">
        <v>0</v>
      </c>
      <c r="R14" s="188">
        <v>0</v>
      </c>
      <c r="S14" s="202">
        <v>0</v>
      </c>
      <c r="T14" s="326">
        <v>27297029.156918339</v>
      </c>
      <c r="U14" s="326">
        <v>17572.6875</v>
      </c>
      <c r="V14" s="203">
        <f t="shared" si="0"/>
        <v>27314601.844418339</v>
      </c>
    </row>
    <row r="15" spans="1:22" s="189" customFormat="1">
      <c r="A15" s="200">
        <v>9</v>
      </c>
      <c r="B15" s="1" t="s">
        <v>106</v>
      </c>
      <c r="C15" s="201">
        <v>0</v>
      </c>
      <c r="D15" s="188">
        <v>560574.73977523437</v>
      </c>
      <c r="E15" s="188">
        <v>0</v>
      </c>
      <c r="F15" s="188">
        <v>0</v>
      </c>
      <c r="G15" s="188">
        <v>0</v>
      </c>
      <c r="H15" s="188">
        <v>0</v>
      </c>
      <c r="I15" s="188">
        <v>0</v>
      </c>
      <c r="J15" s="188">
        <v>0</v>
      </c>
      <c r="K15" s="188">
        <v>0</v>
      </c>
      <c r="L15" s="202">
        <v>0</v>
      </c>
      <c r="M15" s="201">
        <v>0</v>
      </c>
      <c r="N15" s="188">
        <v>0</v>
      </c>
      <c r="O15" s="188">
        <v>0</v>
      </c>
      <c r="P15" s="188">
        <v>0</v>
      </c>
      <c r="Q15" s="188">
        <v>0</v>
      </c>
      <c r="R15" s="188">
        <v>0</v>
      </c>
      <c r="S15" s="202">
        <v>0</v>
      </c>
      <c r="T15" s="326">
        <v>479881.08042559435</v>
      </c>
      <c r="U15" s="326">
        <v>80693.659349640002</v>
      </c>
      <c r="V15" s="203">
        <f t="shared" si="0"/>
        <v>560574.73977523437</v>
      </c>
    </row>
    <row r="16" spans="1:22" s="189" customFormat="1">
      <c r="A16" s="200">
        <v>10</v>
      </c>
      <c r="B16" s="1" t="s">
        <v>107</v>
      </c>
      <c r="C16" s="201">
        <v>0</v>
      </c>
      <c r="D16" s="188">
        <v>79450.513739999995</v>
      </c>
      <c r="E16" s="188">
        <v>0</v>
      </c>
      <c r="F16" s="188">
        <v>0</v>
      </c>
      <c r="G16" s="188">
        <v>0</v>
      </c>
      <c r="H16" s="188">
        <v>0</v>
      </c>
      <c r="I16" s="188">
        <v>0</v>
      </c>
      <c r="J16" s="188">
        <v>2146069.4051196999</v>
      </c>
      <c r="K16" s="188">
        <v>0</v>
      </c>
      <c r="L16" s="202">
        <v>0</v>
      </c>
      <c r="M16" s="201">
        <v>0</v>
      </c>
      <c r="N16" s="188">
        <v>0</v>
      </c>
      <c r="O16" s="188">
        <v>0</v>
      </c>
      <c r="P16" s="188">
        <v>0</v>
      </c>
      <c r="Q16" s="188">
        <v>0</v>
      </c>
      <c r="R16" s="188">
        <v>0</v>
      </c>
      <c r="S16" s="202">
        <v>0</v>
      </c>
      <c r="T16" s="326">
        <v>2225519.9188596997</v>
      </c>
      <c r="U16" s="326">
        <v>0</v>
      </c>
      <c r="V16" s="203">
        <f t="shared" si="0"/>
        <v>2225519.9188596997</v>
      </c>
    </row>
    <row r="17" spans="1:22" s="189" customFormat="1">
      <c r="A17" s="200">
        <v>11</v>
      </c>
      <c r="B17" s="1" t="s">
        <v>108</v>
      </c>
      <c r="C17" s="201">
        <v>0</v>
      </c>
      <c r="D17" s="188">
        <v>6297150.2651202073</v>
      </c>
      <c r="E17" s="188">
        <v>0</v>
      </c>
      <c r="F17" s="188">
        <v>0</v>
      </c>
      <c r="G17" s="188">
        <v>0</v>
      </c>
      <c r="H17" s="188">
        <v>0</v>
      </c>
      <c r="I17" s="188">
        <v>0</v>
      </c>
      <c r="J17" s="188">
        <v>4076145.1473986306</v>
      </c>
      <c r="K17" s="188">
        <v>0</v>
      </c>
      <c r="L17" s="202">
        <v>0</v>
      </c>
      <c r="M17" s="201">
        <v>0</v>
      </c>
      <c r="N17" s="188">
        <v>0</v>
      </c>
      <c r="O17" s="188">
        <v>0</v>
      </c>
      <c r="P17" s="188">
        <v>0</v>
      </c>
      <c r="Q17" s="188">
        <v>0</v>
      </c>
      <c r="R17" s="188">
        <v>0</v>
      </c>
      <c r="S17" s="202">
        <v>0</v>
      </c>
      <c r="T17" s="326">
        <v>10373295.412518838</v>
      </c>
      <c r="U17" s="326">
        <v>0</v>
      </c>
      <c r="V17" s="203">
        <f t="shared" si="0"/>
        <v>10373295.412518838</v>
      </c>
    </row>
    <row r="18" spans="1:22" s="189" customFormat="1">
      <c r="A18" s="200">
        <v>12</v>
      </c>
      <c r="B18" s="1" t="s">
        <v>109</v>
      </c>
      <c r="C18" s="201">
        <v>0</v>
      </c>
      <c r="D18" s="188">
        <v>0</v>
      </c>
      <c r="E18" s="188">
        <v>0</v>
      </c>
      <c r="F18" s="188">
        <v>0</v>
      </c>
      <c r="G18" s="188">
        <v>0</v>
      </c>
      <c r="H18" s="188">
        <v>0</v>
      </c>
      <c r="I18" s="188">
        <v>0</v>
      </c>
      <c r="J18" s="188">
        <v>0</v>
      </c>
      <c r="K18" s="188">
        <v>0</v>
      </c>
      <c r="L18" s="202">
        <v>0</v>
      </c>
      <c r="M18" s="201">
        <v>0</v>
      </c>
      <c r="N18" s="188">
        <v>0</v>
      </c>
      <c r="O18" s="188">
        <v>0</v>
      </c>
      <c r="P18" s="188">
        <v>0</v>
      </c>
      <c r="Q18" s="188">
        <v>0</v>
      </c>
      <c r="R18" s="188">
        <v>0</v>
      </c>
      <c r="S18" s="202">
        <v>0</v>
      </c>
      <c r="T18" s="326">
        <v>0</v>
      </c>
      <c r="U18" s="326">
        <v>0</v>
      </c>
      <c r="V18" s="203">
        <f t="shared" si="0"/>
        <v>0</v>
      </c>
    </row>
    <row r="19" spans="1:22" s="189" customFormat="1">
      <c r="A19" s="200">
        <v>13</v>
      </c>
      <c r="B19" s="1" t="s">
        <v>110</v>
      </c>
      <c r="C19" s="201">
        <v>0</v>
      </c>
      <c r="D19" s="188">
        <v>0</v>
      </c>
      <c r="E19" s="188">
        <v>0</v>
      </c>
      <c r="F19" s="188">
        <v>0</v>
      </c>
      <c r="G19" s="188">
        <v>0</v>
      </c>
      <c r="H19" s="188">
        <v>0</v>
      </c>
      <c r="I19" s="188">
        <v>0</v>
      </c>
      <c r="J19" s="188">
        <v>0</v>
      </c>
      <c r="K19" s="188">
        <v>0</v>
      </c>
      <c r="L19" s="202">
        <v>0</v>
      </c>
      <c r="M19" s="201">
        <v>0</v>
      </c>
      <c r="N19" s="188">
        <v>0</v>
      </c>
      <c r="O19" s="188">
        <v>0</v>
      </c>
      <c r="P19" s="188">
        <v>0</v>
      </c>
      <c r="Q19" s="188">
        <v>0</v>
      </c>
      <c r="R19" s="188">
        <v>0</v>
      </c>
      <c r="S19" s="202">
        <v>0</v>
      </c>
      <c r="T19" s="326">
        <v>0</v>
      </c>
      <c r="U19" s="326">
        <v>0</v>
      </c>
      <c r="V19" s="203">
        <f t="shared" si="0"/>
        <v>0</v>
      </c>
    </row>
    <row r="20" spans="1:22" s="189" customFormat="1">
      <c r="A20" s="200">
        <v>14</v>
      </c>
      <c r="B20" s="1" t="s">
        <v>111</v>
      </c>
      <c r="C20" s="201">
        <v>0</v>
      </c>
      <c r="D20" s="188">
        <v>155846621.32471454</v>
      </c>
      <c r="E20" s="188">
        <v>0</v>
      </c>
      <c r="F20" s="188">
        <v>0</v>
      </c>
      <c r="G20" s="188">
        <v>0</v>
      </c>
      <c r="H20" s="188">
        <v>0</v>
      </c>
      <c r="I20" s="188">
        <v>0</v>
      </c>
      <c r="J20" s="188">
        <v>151817982.39000034</v>
      </c>
      <c r="K20" s="188">
        <v>0</v>
      </c>
      <c r="L20" s="202">
        <v>0</v>
      </c>
      <c r="M20" s="201">
        <v>0</v>
      </c>
      <c r="N20" s="188">
        <v>0</v>
      </c>
      <c r="O20" s="188">
        <v>0</v>
      </c>
      <c r="P20" s="188">
        <v>0</v>
      </c>
      <c r="Q20" s="188">
        <v>0</v>
      </c>
      <c r="R20" s="188">
        <v>0</v>
      </c>
      <c r="S20" s="202">
        <v>0</v>
      </c>
      <c r="T20" s="326">
        <v>292497817.48068327</v>
      </c>
      <c r="U20" s="326">
        <v>15166786.234031631</v>
      </c>
      <c r="V20" s="203">
        <f t="shared" si="0"/>
        <v>307664603.71471488</v>
      </c>
    </row>
    <row r="21" spans="1:22" ht="13.5" thickBot="1">
      <c r="A21" s="190"/>
      <c r="B21" s="204" t="s">
        <v>112</v>
      </c>
      <c r="C21" s="205">
        <f>SUM(C7:C20)</f>
        <v>0</v>
      </c>
      <c r="D21" s="192">
        <f t="shared" ref="D21:V21" si="1">SUM(D7:D20)</f>
        <v>298041593.83540082</v>
      </c>
      <c r="E21" s="192">
        <f t="shared" si="1"/>
        <v>0</v>
      </c>
      <c r="F21" s="192">
        <f t="shared" si="1"/>
        <v>0</v>
      </c>
      <c r="G21" s="192">
        <f t="shared" si="1"/>
        <v>0</v>
      </c>
      <c r="H21" s="192">
        <f t="shared" si="1"/>
        <v>0</v>
      </c>
      <c r="I21" s="192">
        <f t="shared" si="1"/>
        <v>0</v>
      </c>
      <c r="J21" s="192">
        <f t="shared" si="1"/>
        <v>171446140.31032902</v>
      </c>
      <c r="K21" s="192">
        <f t="shared" si="1"/>
        <v>0</v>
      </c>
      <c r="L21" s="206">
        <f t="shared" si="1"/>
        <v>0</v>
      </c>
      <c r="M21" s="205">
        <f t="shared" si="1"/>
        <v>0</v>
      </c>
      <c r="N21" s="192">
        <f t="shared" si="1"/>
        <v>0</v>
      </c>
      <c r="O21" s="192">
        <f t="shared" si="1"/>
        <v>0</v>
      </c>
      <c r="P21" s="192">
        <f t="shared" si="1"/>
        <v>0</v>
      </c>
      <c r="Q21" s="192">
        <f t="shared" si="1"/>
        <v>0</v>
      </c>
      <c r="R21" s="192">
        <f t="shared" si="1"/>
        <v>0</v>
      </c>
      <c r="S21" s="206">
        <f>SUM(S7:S20)</f>
        <v>0</v>
      </c>
      <c r="T21" s="206">
        <f>SUM(T7:T20)</f>
        <v>408940434.84680456</v>
      </c>
      <c r="U21" s="206">
        <f t="shared" ref="U21" si="2">SUM(U7:U20)</f>
        <v>60547299.298925281</v>
      </c>
      <c r="V21" s="207">
        <f t="shared" si="1"/>
        <v>469487734.14572978</v>
      </c>
    </row>
    <row r="24" spans="1:22">
      <c r="A24" s="7"/>
      <c r="B24" s="7"/>
      <c r="C24" s="99"/>
      <c r="D24" s="99"/>
      <c r="E24" s="99"/>
    </row>
    <row r="25" spans="1:22">
      <c r="A25" s="208"/>
      <c r="B25" s="208"/>
      <c r="C25" s="7"/>
      <c r="D25" s="99"/>
      <c r="E25" s="99"/>
    </row>
    <row r="26" spans="1:22">
      <c r="A26" s="208"/>
      <c r="B26" s="100"/>
      <c r="C26" s="7"/>
      <c r="D26" s="99"/>
      <c r="E26" s="99"/>
    </row>
    <row r="27" spans="1:22">
      <c r="A27" s="208"/>
      <c r="B27" s="208"/>
      <c r="C27" s="7"/>
      <c r="D27" s="99"/>
      <c r="E27" s="99"/>
    </row>
    <row r="28" spans="1:22">
      <c r="A28" s="208"/>
      <c r="B28" s="100"/>
      <c r="C28" s="7"/>
      <c r="D28" s="99"/>
      <c r="E28" s="9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H22" sqref="H22"/>
    </sheetView>
  </sheetViews>
  <sheetFormatPr defaultColWidth="9.140625" defaultRowHeight="12.75"/>
  <cols>
    <col min="1" max="1" width="10.5703125" style="4" bestFit="1" customWidth="1"/>
    <col min="2" max="2" width="101.85546875" style="4" customWidth="1"/>
    <col min="3" max="3" width="13.7109375" style="327" customWidth="1"/>
    <col min="4" max="4" width="14.85546875" style="327" bestFit="1" customWidth="1"/>
    <col min="5" max="5" width="17.7109375" style="327" customWidth="1"/>
    <col min="6" max="6" width="15.85546875" style="327" customWidth="1"/>
    <col min="7" max="7" width="17.42578125" style="327" customWidth="1"/>
    <col min="8" max="8" width="15.28515625" style="327" customWidth="1"/>
    <col min="9" max="16384" width="9.140625" style="59"/>
  </cols>
  <sheetData>
    <row r="1" spans="1:9">
      <c r="A1" s="2" t="s">
        <v>35</v>
      </c>
      <c r="B1" s="437" t="str">
        <f>'1. key ratios '!B1</f>
        <v>TBC BANK</v>
      </c>
    </row>
    <row r="2" spans="1:9">
      <c r="A2" s="2" t="s">
        <v>36</v>
      </c>
      <c r="B2" s="437">
        <f>'1. key ratios '!B2</f>
        <v>43100</v>
      </c>
    </row>
    <row r="4" spans="1:9" ht="13.5" thickBot="1">
      <c r="A4" s="2" t="s">
        <v>263</v>
      </c>
      <c r="B4" s="193" t="s">
        <v>388</v>
      </c>
    </row>
    <row r="5" spans="1:9">
      <c r="A5" s="194"/>
      <c r="B5" s="209"/>
      <c r="C5" s="328" t="s">
        <v>0</v>
      </c>
      <c r="D5" s="328" t="s">
        <v>1</v>
      </c>
      <c r="E5" s="328" t="s">
        <v>2</v>
      </c>
      <c r="F5" s="328" t="s">
        <v>3</v>
      </c>
      <c r="G5" s="329" t="s">
        <v>4</v>
      </c>
      <c r="H5" s="330" t="s">
        <v>10</v>
      </c>
      <c r="I5" s="210"/>
    </row>
    <row r="6" spans="1:9" s="210" customFormat="1" ht="12.75" customHeight="1">
      <c r="A6" s="211"/>
      <c r="B6" s="529" t="s">
        <v>262</v>
      </c>
      <c r="C6" s="531" t="s">
        <v>380</v>
      </c>
      <c r="D6" s="533" t="s">
        <v>379</v>
      </c>
      <c r="E6" s="534"/>
      <c r="F6" s="531" t="s">
        <v>384</v>
      </c>
      <c r="G6" s="531" t="s">
        <v>385</v>
      </c>
      <c r="H6" s="527" t="s">
        <v>383</v>
      </c>
    </row>
    <row r="7" spans="1:9" ht="38.25">
      <c r="A7" s="213"/>
      <c r="B7" s="530"/>
      <c r="C7" s="532"/>
      <c r="D7" s="331" t="s">
        <v>382</v>
      </c>
      <c r="E7" s="331" t="s">
        <v>381</v>
      </c>
      <c r="F7" s="532"/>
      <c r="G7" s="532"/>
      <c r="H7" s="528"/>
      <c r="I7" s="210"/>
    </row>
    <row r="8" spans="1:9">
      <c r="A8" s="211">
        <v>1</v>
      </c>
      <c r="B8" s="1" t="s">
        <v>99</v>
      </c>
      <c r="C8" s="332">
        <v>2177516636.9482994</v>
      </c>
      <c r="D8" s="333">
        <v>0</v>
      </c>
      <c r="E8" s="332">
        <v>0</v>
      </c>
      <c r="F8" s="332">
        <v>1091067150.3533573</v>
      </c>
      <c r="G8" s="334">
        <v>1091067150.3533573</v>
      </c>
      <c r="H8" s="336">
        <f>G8/(C8+E8)</f>
        <v>0.50106030504659815</v>
      </c>
    </row>
    <row r="9" spans="1:9" ht="15" customHeight="1">
      <c r="A9" s="211">
        <v>2</v>
      </c>
      <c r="B9" s="1" t="s">
        <v>100</v>
      </c>
      <c r="C9" s="332"/>
      <c r="D9" s="333"/>
      <c r="E9" s="332"/>
      <c r="F9" s="332"/>
      <c r="G9" s="334"/>
      <c r="H9" s="336"/>
    </row>
    <row r="10" spans="1:9">
      <c r="A10" s="211">
        <v>3</v>
      </c>
      <c r="B10" s="1" t="s">
        <v>281</v>
      </c>
      <c r="C10" s="332">
        <v>1555772.170992</v>
      </c>
      <c r="D10" s="333">
        <v>3104400</v>
      </c>
      <c r="E10" s="332">
        <v>1552200</v>
      </c>
      <c r="F10" s="332">
        <v>3107972.170992</v>
      </c>
      <c r="G10" s="334">
        <v>3107972.170992</v>
      </c>
      <c r="H10" s="336">
        <f t="shared" ref="H10:H22" si="0">G10/(C10+E10)</f>
        <v>1</v>
      </c>
    </row>
    <row r="11" spans="1:9">
      <c r="A11" s="211">
        <v>4</v>
      </c>
      <c r="B11" s="1" t="s">
        <v>101</v>
      </c>
      <c r="C11" s="332">
        <v>270875803.15350002</v>
      </c>
      <c r="D11" s="333">
        <v>0</v>
      </c>
      <c r="E11" s="332">
        <v>0</v>
      </c>
      <c r="F11" s="332">
        <v>24276115.861200001</v>
      </c>
      <c r="G11" s="334">
        <v>24276115.861200001</v>
      </c>
      <c r="H11" s="336">
        <f t="shared" si="0"/>
        <v>8.9620835743099578E-2</v>
      </c>
    </row>
    <row r="12" spans="1:9">
      <c r="A12" s="211">
        <v>5</v>
      </c>
      <c r="B12" s="1" t="s">
        <v>102</v>
      </c>
      <c r="C12" s="332"/>
      <c r="D12" s="333"/>
      <c r="E12" s="332"/>
      <c r="F12" s="332"/>
      <c r="G12" s="334"/>
      <c r="H12" s="336"/>
    </row>
    <row r="13" spans="1:9">
      <c r="A13" s="211">
        <v>6</v>
      </c>
      <c r="B13" s="1" t="s">
        <v>103</v>
      </c>
      <c r="C13" s="332">
        <v>668290926.90059996</v>
      </c>
      <c r="D13" s="333">
        <v>111905000.04273199</v>
      </c>
      <c r="E13" s="332">
        <v>64467253.021366</v>
      </c>
      <c r="F13" s="332">
        <v>200826053.4969101</v>
      </c>
      <c r="G13" s="334">
        <v>199600751.66331008</v>
      </c>
      <c r="H13" s="336">
        <f t="shared" si="0"/>
        <v>0.27239648376844633</v>
      </c>
    </row>
    <row r="14" spans="1:9">
      <c r="A14" s="211">
        <v>7</v>
      </c>
      <c r="B14" s="1" t="s">
        <v>104</v>
      </c>
      <c r="C14" s="332">
        <v>2429024105.3307128</v>
      </c>
      <c r="D14" s="333">
        <v>980289435.06006908</v>
      </c>
      <c r="E14" s="332">
        <v>494493174.60553491</v>
      </c>
      <c r="F14" s="332">
        <v>2923517279.9362478</v>
      </c>
      <c r="G14" s="334">
        <v>2803393443.2544045</v>
      </c>
      <c r="H14" s="336">
        <f t="shared" si="0"/>
        <v>0.95891119320339269</v>
      </c>
    </row>
    <row r="15" spans="1:9">
      <c r="A15" s="211">
        <v>8</v>
      </c>
      <c r="B15" s="1" t="s">
        <v>105</v>
      </c>
      <c r="C15" s="332">
        <v>2634594778.0387583</v>
      </c>
      <c r="D15" s="333">
        <v>171217447.139103</v>
      </c>
      <c r="E15" s="332">
        <v>74456368.036247805</v>
      </c>
      <c r="F15" s="332">
        <v>2031788359.556138</v>
      </c>
      <c r="G15" s="334">
        <v>2004473757.7117198</v>
      </c>
      <c r="H15" s="336">
        <f t="shared" si="0"/>
        <v>0.73991728085897923</v>
      </c>
    </row>
    <row r="16" spans="1:9">
      <c r="A16" s="211">
        <v>9</v>
      </c>
      <c r="B16" s="1" t="s">
        <v>106</v>
      </c>
      <c r="C16" s="332">
        <v>605326683.81016004</v>
      </c>
      <c r="D16" s="333">
        <v>35717948.163661994</v>
      </c>
      <c r="E16" s="332">
        <v>6717087.991497702</v>
      </c>
      <c r="F16" s="332">
        <v>214215320.13060978</v>
      </c>
      <c r="G16" s="334">
        <v>213654745.39083457</v>
      </c>
      <c r="H16" s="336">
        <f t="shared" si="0"/>
        <v>0.34908409371098492</v>
      </c>
    </row>
    <row r="17" spans="1:8">
      <c r="A17" s="211">
        <v>10</v>
      </c>
      <c r="B17" s="1" t="s">
        <v>107</v>
      </c>
      <c r="C17" s="332">
        <v>68791159.771667913</v>
      </c>
      <c r="D17" s="333">
        <v>5414249.6377760004</v>
      </c>
      <c r="E17" s="332">
        <v>731639.34459600004</v>
      </c>
      <c r="F17" s="332">
        <v>84500289.608115554</v>
      </c>
      <c r="G17" s="334">
        <v>82274769.689255849</v>
      </c>
      <c r="H17" s="336">
        <f t="shared" si="0"/>
        <v>1.183421420528058</v>
      </c>
    </row>
    <row r="18" spans="1:8">
      <c r="A18" s="211">
        <v>11</v>
      </c>
      <c r="B18" s="1" t="s">
        <v>108</v>
      </c>
      <c r="C18" s="332">
        <v>286734777.53927487</v>
      </c>
      <c r="D18" s="333">
        <v>0</v>
      </c>
      <c r="E18" s="332">
        <v>0</v>
      </c>
      <c r="F18" s="332">
        <v>454046900.53965068</v>
      </c>
      <c r="G18" s="334">
        <v>443673605.12713182</v>
      </c>
      <c r="H18" s="336">
        <f t="shared" si="0"/>
        <v>1.5473309827802824</v>
      </c>
    </row>
    <row r="19" spans="1:8">
      <c r="A19" s="211">
        <v>12</v>
      </c>
      <c r="B19" s="1" t="s">
        <v>109</v>
      </c>
      <c r="C19" s="332"/>
      <c r="D19" s="333"/>
      <c r="E19" s="332"/>
      <c r="F19" s="332"/>
      <c r="G19" s="334"/>
      <c r="H19" s="336"/>
    </row>
    <row r="20" spans="1:8">
      <c r="A20" s="211">
        <v>13</v>
      </c>
      <c r="B20" s="1" t="s">
        <v>257</v>
      </c>
      <c r="C20" s="332"/>
      <c r="D20" s="333"/>
      <c r="E20" s="332"/>
      <c r="F20" s="332"/>
      <c r="G20" s="334"/>
      <c r="H20" s="336"/>
    </row>
    <row r="21" spans="1:8">
      <c r="A21" s="211">
        <v>14</v>
      </c>
      <c r="B21" s="1" t="s">
        <v>111</v>
      </c>
      <c r="C21" s="332">
        <v>3425228955.3154721</v>
      </c>
      <c r="D21" s="333">
        <v>328065467.91347927</v>
      </c>
      <c r="E21" s="332">
        <v>137166836.46988696</v>
      </c>
      <c r="F21" s="332">
        <v>3192865291.963016</v>
      </c>
      <c r="G21" s="334">
        <v>2885200688.248301</v>
      </c>
      <c r="H21" s="336">
        <f t="shared" si="0"/>
        <v>0.80990458581311386</v>
      </c>
    </row>
    <row r="22" spans="1:8" ht="13.5" thickBot="1">
      <c r="A22" s="214"/>
      <c r="B22" s="215" t="s">
        <v>112</v>
      </c>
      <c r="C22" s="335">
        <f>SUM(C8:C21)</f>
        <v>12567939598.979437</v>
      </c>
      <c r="D22" s="335">
        <f>SUM(D8:D21)</f>
        <v>1635713947.9568212</v>
      </c>
      <c r="E22" s="335">
        <f>SUM(E8:E21)</f>
        <v>779584559.46912956</v>
      </c>
      <c r="F22" s="335">
        <f>SUM(F8:F21)</f>
        <v>10220210733.616238</v>
      </c>
      <c r="G22" s="335">
        <f>SUM(G8:G21)</f>
        <v>9750722999.4705067</v>
      </c>
      <c r="H22" s="470">
        <f t="shared" si="0"/>
        <v>0.73052671669439184</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I41" sqref="I41"/>
    </sheetView>
  </sheetViews>
  <sheetFormatPr defaultColWidth="9.140625" defaultRowHeight="12.75"/>
  <cols>
    <col min="1" max="1" width="10.5703125" style="327" bestFit="1" customWidth="1"/>
    <col min="2" max="2" width="104.140625" style="327" customWidth="1"/>
    <col min="3" max="4" width="13.5703125" style="327" bestFit="1" customWidth="1"/>
    <col min="5" max="6" width="14.5703125" style="327" bestFit="1" customWidth="1"/>
    <col min="7" max="8" width="16" style="327" bestFit="1" customWidth="1"/>
    <col min="9" max="9" width="14.5703125" style="327" bestFit="1" customWidth="1"/>
    <col min="10" max="11" width="16" style="327" bestFit="1" customWidth="1"/>
    <col min="12" max="16384" width="9.140625" style="327"/>
  </cols>
  <sheetData>
    <row r="1" spans="1:11">
      <c r="A1" s="327" t="s">
        <v>35</v>
      </c>
      <c r="B1" s="437" t="str">
        <f>'1. key ratios '!B1</f>
        <v>TBC BANK</v>
      </c>
    </row>
    <row r="2" spans="1:11">
      <c r="A2" s="327" t="s">
        <v>36</v>
      </c>
      <c r="B2" s="441">
        <f>'1. key ratios '!B2</f>
        <v>43100</v>
      </c>
      <c r="C2" s="353"/>
      <c r="D2" s="353"/>
    </row>
    <row r="3" spans="1:11">
      <c r="B3" s="353"/>
      <c r="C3" s="353"/>
      <c r="D3" s="353"/>
    </row>
    <row r="4" spans="1:11" ht="13.5" thickBot="1">
      <c r="A4" s="327" t="s">
        <v>259</v>
      </c>
      <c r="B4" s="382" t="s">
        <v>389</v>
      </c>
      <c r="C4" s="353"/>
      <c r="D4" s="353"/>
    </row>
    <row r="5" spans="1:11" ht="30" customHeight="1">
      <c r="A5" s="535"/>
      <c r="B5" s="536"/>
      <c r="C5" s="537" t="s">
        <v>456</v>
      </c>
      <c r="D5" s="537"/>
      <c r="E5" s="537"/>
      <c r="F5" s="537" t="s">
        <v>458</v>
      </c>
      <c r="G5" s="537"/>
      <c r="H5" s="537"/>
      <c r="I5" s="537" t="s">
        <v>457</v>
      </c>
      <c r="J5" s="537"/>
      <c r="K5" s="538"/>
    </row>
    <row r="6" spans="1:11">
      <c r="A6" s="354"/>
      <c r="B6" s="355"/>
      <c r="C6" s="66" t="s">
        <v>74</v>
      </c>
      <c r="D6" s="66" t="s">
        <v>75</v>
      </c>
      <c r="E6" s="66" t="s">
        <v>76</v>
      </c>
      <c r="F6" s="66" t="s">
        <v>74</v>
      </c>
      <c r="G6" s="66" t="s">
        <v>75</v>
      </c>
      <c r="H6" s="66" t="s">
        <v>76</v>
      </c>
      <c r="I6" s="66" t="s">
        <v>74</v>
      </c>
      <c r="J6" s="66" t="s">
        <v>75</v>
      </c>
      <c r="K6" s="66" t="s">
        <v>76</v>
      </c>
    </row>
    <row r="7" spans="1:11">
      <c r="A7" s="356" t="s">
        <v>392</v>
      </c>
      <c r="B7" s="357"/>
      <c r="C7" s="357"/>
      <c r="D7" s="357"/>
      <c r="E7" s="357"/>
      <c r="F7" s="357"/>
      <c r="G7" s="357"/>
      <c r="H7" s="357"/>
      <c r="I7" s="357"/>
      <c r="J7" s="357"/>
      <c r="K7" s="358"/>
    </row>
    <row r="8" spans="1:11">
      <c r="A8" s="359">
        <v>1</v>
      </c>
      <c r="B8" s="360" t="s">
        <v>390</v>
      </c>
      <c r="C8" s="361"/>
      <c r="D8" s="361"/>
      <c r="E8" s="361"/>
      <c r="F8" s="362"/>
      <c r="G8" s="362"/>
      <c r="H8" s="362"/>
      <c r="I8" s="362"/>
      <c r="J8" s="362"/>
      <c r="K8" s="363"/>
    </row>
    <row r="9" spans="1:11">
      <c r="A9" s="356" t="s">
        <v>393</v>
      </c>
      <c r="B9" s="357"/>
      <c r="C9" s="357"/>
      <c r="D9" s="357"/>
      <c r="E9" s="357"/>
      <c r="F9" s="357"/>
      <c r="G9" s="357"/>
      <c r="H9" s="357"/>
      <c r="I9" s="357"/>
      <c r="J9" s="357"/>
      <c r="K9" s="358"/>
    </row>
    <row r="10" spans="1:11">
      <c r="A10" s="364">
        <v>2</v>
      </c>
      <c r="B10" s="365" t="s">
        <v>401</v>
      </c>
      <c r="C10" s="471">
        <v>725375667.75200009</v>
      </c>
      <c r="D10" s="472">
        <v>3484241329.2890639</v>
      </c>
      <c r="E10" s="472">
        <v>4209616997.0410643</v>
      </c>
      <c r="F10" s="472">
        <v>123640782.60435</v>
      </c>
      <c r="G10" s="472">
        <v>529563339.02101362</v>
      </c>
      <c r="H10" s="472">
        <v>653204121.62536359</v>
      </c>
      <c r="I10" s="472">
        <v>607026016.82250047</v>
      </c>
      <c r="J10" s="472">
        <v>670988979.39300621</v>
      </c>
      <c r="K10" s="473">
        <v>1278014996.2155066</v>
      </c>
    </row>
    <row r="11" spans="1:11">
      <c r="A11" s="364">
        <v>3</v>
      </c>
      <c r="B11" s="365" t="s">
        <v>395</v>
      </c>
      <c r="C11" s="471">
        <v>2090746862.7337005</v>
      </c>
      <c r="D11" s="472">
        <v>3293972342.4017835</v>
      </c>
      <c r="E11" s="472">
        <v>5384719205.1354837</v>
      </c>
      <c r="F11" s="472">
        <v>684990583.39500046</v>
      </c>
      <c r="G11" s="472">
        <v>729333433.75940859</v>
      </c>
      <c r="H11" s="472">
        <v>1414324017.1544089</v>
      </c>
      <c r="I11" s="472">
        <v>22839127.787500024</v>
      </c>
      <c r="J11" s="472">
        <v>43783180.30406189</v>
      </c>
      <c r="K11" s="473">
        <v>66622308.091561913</v>
      </c>
    </row>
    <row r="12" spans="1:11">
      <c r="A12" s="364">
        <v>4</v>
      </c>
      <c r="B12" s="365" t="s">
        <v>396</v>
      </c>
      <c r="C12" s="471">
        <v>932632142.85000002</v>
      </c>
      <c r="D12" s="472">
        <v>0</v>
      </c>
      <c r="E12" s="472">
        <v>932632142.85000002</v>
      </c>
      <c r="F12" s="472">
        <v>0</v>
      </c>
      <c r="G12" s="472">
        <v>0</v>
      </c>
      <c r="H12" s="472">
        <v>0</v>
      </c>
      <c r="I12" s="472">
        <v>0</v>
      </c>
      <c r="J12" s="472">
        <v>0</v>
      </c>
      <c r="K12" s="473">
        <v>0</v>
      </c>
    </row>
    <row r="13" spans="1:11">
      <c r="A13" s="364">
        <v>5</v>
      </c>
      <c r="B13" s="365" t="s">
        <v>404</v>
      </c>
      <c r="C13" s="471">
        <v>600175991.31999993</v>
      </c>
      <c r="D13" s="472">
        <v>964268354.65780461</v>
      </c>
      <c r="E13" s="472">
        <v>1564444345.9778047</v>
      </c>
      <c r="F13" s="472">
        <v>141976563.17904997</v>
      </c>
      <c r="G13" s="472">
        <v>227633679.16459256</v>
      </c>
      <c r="H13" s="472">
        <v>369610242.34364253</v>
      </c>
      <c r="I13" s="472">
        <v>43141148.964000009</v>
      </c>
      <c r="J13" s="472">
        <v>65560540.660384089</v>
      </c>
      <c r="K13" s="473">
        <v>108701689.62438411</v>
      </c>
    </row>
    <row r="14" spans="1:11">
      <c r="A14" s="364">
        <v>6</v>
      </c>
      <c r="B14" s="365" t="s">
        <v>452</v>
      </c>
      <c r="C14" s="471">
        <v>0</v>
      </c>
      <c r="D14" s="472">
        <v>0</v>
      </c>
      <c r="E14" s="472">
        <v>0</v>
      </c>
      <c r="F14" s="472">
        <v>0</v>
      </c>
      <c r="G14" s="472">
        <v>0</v>
      </c>
      <c r="H14" s="472">
        <v>0</v>
      </c>
      <c r="I14" s="472">
        <v>0</v>
      </c>
      <c r="J14" s="472">
        <v>0</v>
      </c>
      <c r="K14" s="473">
        <v>0</v>
      </c>
    </row>
    <row r="15" spans="1:11">
      <c r="A15" s="364">
        <v>7</v>
      </c>
      <c r="B15" s="365" t="s">
        <v>453</v>
      </c>
      <c r="C15" s="471">
        <v>53667837.790000007</v>
      </c>
      <c r="D15" s="472">
        <v>25002541.766336005</v>
      </c>
      <c r="E15" s="472">
        <v>78670379.556336015</v>
      </c>
      <c r="F15" s="472">
        <v>53667837.790000007</v>
      </c>
      <c r="G15" s="472">
        <v>25002541.766336005</v>
      </c>
      <c r="H15" s="472">
        <v>78670379.556336015</v>
      </c>
      <c r="I15" s="472">
        <v>53667837.790000007</v>
      </c>
      <c r="J15" s="472">
        <v>25002541.766336005</v>
      </c>
      <c r="K15" s="473">
        <v>78670379.556336015</v>
      </c>
    </row>
    <row r="16" spans="1:11">
      <c r="A16" s="364">
        <v>8</v>
      </c>
      <c r="B16" s="366" t="s">
        <v>397</v>
      </c>
      <c r="C16" s="471">
        <v>4402598502.4457006</v>
      </c>
      <c r="D16" s="472">
        <v>7767484568.1149883</v>
      </c>
      <c r="E16" s="472">
        <v>12170083070.560688</v>
      </c>
      <c r="F16" s="472">
        <v>1004275766.9684004</v>
      </c>
      <c r="G16" s="472">
        <v>1511532993.7113507</v>
      </c>
      <c r="H16" s="472">
        <v>2515808760.6797509</v>
      </c>
      <c r="I16" s="472">
        <v>726674131.36400044</v>
      </c>
      <c r="J16" s="472">
        <v>805335242.12378812</v>
      </c>
      <c r="K16" s="473">
        <v>1532009373.4877884</v>
      </c>
    </row>
    <row r="17" spans="1:11">
      <c r="A17" s="356" t="s">
        <v>394</v>
      </c>
      <c r="B17" s="357"/>
      <c r="C17" s="474"/>
      <c r="D17" s="474"/>
      <c r="E17" s="474"/>
      <c r="F17" s="474"/>
      <c r="G17" s="474"/>
      <c r="H17" s="474"/>
      <c r="I17" s="474"/>
      <c r="J17" s="474"/>
      <c r="K17" s="475"/>
    </row>
    <row r="18" spans="1:11">
      <c r="A18" s="364">
        <v>9</v>
      </c>
      <c r="B18" s="365" t="s">
        <v>400</v>
      </c>
      <c r="C18" s="471">
        <v>0</v>
      </c>
      <c r="D18" s="472">
        <v>0</v>
      </c>
      <c r="E18" s="472">
        <v>0</v>
      </c>
      <c r="F18" s="472">
        <v>0</v>
      </c>
      <c r="G18" s="472">
        <v>0</v>
      </c>
      <c r="H18" s="472">
        <v>0</v>
      </c>
      <c r="I18" s="472">
        <v>0</v>
      </c>
      <c r="J18" s="472">
        <v>0</v>
      </c>
      <c r="K18" s="473">
        <v>0</v>
      </c>
    </row>
    <row r="19" spans="1:11">
      <c r="A19" s="364">
        <v>10</v>
      </c>
      <c r="B19" s="365" t="s">
        <v>454</v>
      </c>
      <c r="C19" s="471">
        <v>3307405265.9000001</v>
      </c>
      <c r="D19" s="472">
        <v>5187125319.5103216</v>
      </c>
      <c r="E19" s="472">
        <v>8494530585.4103222</v>
      </c>
      <c r="F19" s="472">
        <v>218650030.08274999</v>
      </c>
      <c r="G19" s="472">
        <v>189305342.3127735</v>
      </c>
      <c r="H19" s="472">
        <v>407955372.39552349</v>
      </c>
      <c r="I19" s="472">
        <v>218973353.59275001</v>
      </c>
      <c r="J19" s="472">
        <v>814999729.3674736</v>
      </c>
      <c r="K19" s="473">
        <v>1033973082.9602237</v>
      </c>
    </row>
    <row r="20" spans="1:11">
      <c r="A20" s="364">
        <v>11</v>
      </c>
      <c r="B20" s="365" t="s">
        <v>399</v>
      </c>
      <c r="C20" s="471">
        <v>518085.36000000004</v>
      </c>
      <c r="D20" s="472">
        <v>1606052.9500000002</v>
      </c>
      <c r="E20" s="472">
        <v>2124138.31</v>
      </c>
      <c r="F20" s="472">
        <v>168580</v>
      </c>
      <c r="G20" s="472">
        <v>13068.304042399235</v>
      </c>
      <c r="H20" s="472">
        <v>181648.30404239922</v>
      </c>
      <c r="I20" s="472">
        <v>168580</v>
      </c>
      <c r="J20" s="472">
        <v>13068.304042399235</v>
      </c>
      <c r="K20" s="473">
        <v>181648.30404239922</v>
      </c>
    </row>
    <row r="21" spans="1:11" ht="13.5" thickBot="1">
      <c r="A21" s="367">
        <v>12</v>
      </c>
      <c r="B21" s="368" t="s">
        <v>398</v>
      </c>
      <c r="C21" s="476">
        <v>3307923351.2600002</v>
      </c>
      <c r="D21" s="477">
        <v>5188731372.4603214</v>
      </c>
      <c r="E21" s="476">
        <v>8496654723.7203226</v>
      </c>
      <c r="F21" s="477">
        <v>218818610.08274999</v>
      </c>
      <c r="G21" s="477">
        <v>189318410.61681589</v>
      </c>
      <c r="H21" s="477">
        <v>408137020.69956589</v>
      </c>
      <c r="I21" s="477">
        <v>219141933.59275001</v>
      </c>
      <c r="J21" s="477">
        <v>815012797.67151606</v>
      </c>
      <c r="K21" s="478">
        <v>1034154731.2642661</v>
      </c>
    </row>
    <row r="22" spans="1:11" ht="38.25" customHeight="1" thickBot="1">
      <c r="A22" s="369"/>
      <c r="B22" s="370"/>
      <c r="C22" s="370"/>
      <c r="D22" s="370"/>
      <c r="E22" s="370"/>
      <c r="F22" s="539" t="s">
        <v>459</v>
      </c>
      <c r="G22" s="537"/>
      <c r="H22" s="537"/>
      <c r="I22" s="539" t="s">
        <v>405</v>
      </c>
      <c r="J22" s="537"/>
      <c r="K22" s="538"/>
    </row>
    <row r="23" spans="1:11">
      <c r="A23" s="371">
        <v>13</v>
      </c>
      <c r="B23" s="372" t="s">
        <v>390</v>
      </c>
      <c r="C23" s="373"/>
      <c r="D23" s="373"/>
      <c r="E23" s="373"/>
      <c r="F23" s="481">
        <v>751029364.77434659</v>
      </c>
      <c r="G23" s="481">
        <v>1624717355.1432552</v>
      </c>
      <c r="H23" s="481">
        <v>2375746719.9176016</v>
      </c>
      <c r="I23" s="481">
        <v>750706041.2643466</v>
      </c>
      <c r="J23" s="481">
        <v>1265400721.4414554</v>
      </c>
      <c r="K23" s="482">
        <v>2016106762.705802</v>
      </c>
    </row>
    <row r="24" spans="1:11" ht="13.5" thickBot="1">
      <c r="A24" s="374">
        <v>14</v>
      </c>
      <c r="B24" s="375" t="s">
        <v>402</v>
      </c>
      <c r="C24" s="376"/>
      <c r="D24" s="377"/>
      <c r="E24" s="378"/>
      <c r="F24" s="483">
        <v>785457156.8856504</v>
      </c>
      <c r="G24" s="483">
        <v>1322214583.0945349</v>
      </c>
      <c r="H24" s="483">
        <v>2107671739.980185</v>
      </c>
      <c r="I24" s="483">
        <v>507532197.77125043</v>
      </c>
      <c r="J24" s="483">
        <v>201333810.53094703</v>
      </c>
      <c r="K24" s="484">
        <v>497854642.22352231</v>
      </c>
    </row>
    <row r="25" spans="1:11" ht="13.5" thickBot="1">
      <c r="A25" s="379">
        <v>15</v>
      </c>
      <c r="B25" s="380" t="s">
        <v>403</v>
      </c>
      <c r="C25" s="381"/>
      <c r="D25" s="381"/>
      <c r="E25" s="381"/>
      <c r="F25" s="479">
        <v>0.95616846595706051</v>
      </c>
      <c r="G25" s="479">
        <v>1.2287849309154777</v>
      </c>
      <c r="H25" s="479">
        <v>1.1271901002667222</v>
      </c>
      <c r="I25" s="479">
        <v>1.4791298848840659</v>
      </c>
      <c r="J25" s="479">
        <v>6.2850880242340148</v>
      </c>
      <c r="K25" s="480">
        <v>4.0495891606060956</v>
      </c>
    </row>
    <row r="27" spans="1:11" ht="25.5">
      <c r="B27" s="352" t="s">
        <v>455</v>
      </c>
    </row>
    <row r="28" spans="1:11">
      <c r="B28" s="327" t="s">
        <v>460</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E20" sqref="E20"/>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9"/>
  </cols>
  <sheetData>
    <row r="1" spans="1:14">
      <c r="A1" s="4" t="s">
        <v>35</v>
      </c>
      <c r="B1" s="437" t="str">
        <f>'1. key ratios '!B1</f>
        <v>TBC BANK</v>
      </c>
    </row>
    <row r="2" spans="1:14" ht="14.25" customHeight="1">
      <c r="A2" s="4" t="s">
        <v>36</v>
      </c>
      <c r="B2" s="437">
        <f>'1. key ratios '!B2</f>
        <v>43100</v>
      </c>
    </row>
    <row r="3" spans="1:14" ht="14.25" customHeight="1"/>
    <row r="4" spans="1:14" ht="13.5" thickBot="1">
      <c r="A4" s="4" t="s">
        <v>275</v>
      </c>
      <c r="B4" s="289" t="s">
        <v>33</v>
      </c>
    </row>
    <row r="5" spans="1:14" s="221" customFormat="1">
      <c r="A5" s="217"/>
      <c r="B5" s="218"/>
      <c r="C5" s="219" t="s">
        <v>0</v>
      </c>
      <c r="D5" s="219" t="s">
        <v>1</v>
      </c>
      <c r="E5" s="219" t="s">
        <v>2</v>
      </c>
      <c r="F5" s="219" t="s">
        <v>3</v>
      </c>
      <c r="G5" s="219" t="s">
        <v>4</v>
      </c>
      <c r="H5" s="219" t="s">
        <v>10</v>
      </c>
      <c r="I5" s="219" t="s">
        <v>13</v>
      </c>
      <c r="J5" s="219" t="s">
        <v>14</v>
      </c>
      <c r="K5" s="219" t="s">
        <v>15</v>
      </c>
      <c r="L5" s="219" t="s">
        <v>16</v>
      </c>
      <c r="M5" s="219" t="s">
        <v>17</v>
      </c>
      <c r="N5" s="220" t="s">
        <v>18</v>
      </c>
    </row>
    <row r="6" spans="1:14" ht="25.5">
      <c r="A6" s="222"/>
      <c r="B6" s="223"/>
      <c r="C6" s="224" t="s">
        <v>274</v>
      </c>
      <c r="D6" s="225" t="s">
        <v>273</v>
      </c>
      <c r="E6" s="226" t="s">
        <v>272</v>
      </c>
      <c r="F6" s="227">
        <v>0</v>
      </c>
      <c r="G6" s="227">
        <v>0.2</v>
      </c>
      <c r="H6" s="227">
        <v>0.35</v>
      </c>
      <c r="I6" s="227">
        <v>0.5</v>
      </c>
      <c r="J6" s="227">
        <v>0.75</v>
      </c>
      <c r="K6" s="227">
        <v>1</v>
      </c>
      <c r="L6" s="227">
        <v>1.5</v>
      </c>
      <c r="M6" s="227">
        <v>2.5</v>
      </c>
      <c r="N6" s="288" t="s">
        <v>288</v>
      </c>
    </row>
    <row r="7" spans="1:14" ht="15">
      <c r="A7" s="228">
        <v>1</v>
      </c>
      <c r="B7" s="229" t="s">
        <v>271</v>
      </c>
      <c r="C7" s="230">
        <f>SUM(C8:C13)</f>
        <v>169793878.36712953</v>
      </c>
      <c r="D7" s="223"/>
      <c r="E7" s="231">
        <f t="shared" ref="E7:M7" si="0">SUM(E8:E13)</f>
        <v>3471132.0262875473</v>
      </c>
      <c r="F7" s="232">
        <f>SUM(F8:F13)</f>
        <v>0</v>
      </c>
      <c r="G7" s="232">
        <f t="shared" si="0"/>
        <v>17974</v>
      </c>
      <c r="H7" s="232">
        <f t="shared" si="0"/>
        <v>0</v>
      </c>
      <c r="I7" s="232">
        <f t="shared" si="0"/>
        <v>67402.5</v>
      </c>
      <c r="J7" s="232">
        <f t="shared" si="0"/>
        <v>0</v>
      </c>
      <c r="K7" s="232">
        <f t="shared" si="0"/>
        <v>3385755.5262875487</v>
      </c>
      <c r="L7" s="232">
        <f t="shared" si="0"/>
        <v>0</v>
      </c>
      <c r="M7" s="232">
        <f t="shared" si="0"/>
        <v>0</v>
      </c>
      <c r="N7" s="233">
        <f>SUM(N8:N13)</f>
        <v>3423051.5762875485</v>
      </c>
    </row>
    <row r="8" spans="1:14" ht="14.25">
      <c r="A8" s="228">
        <v>1.1000000000000001</v>
      </c>
      <c r="B8" s="234" t="s">
        <v>269</v>
      </c>
      <c r="C8" s="232">
        <v>167285396.40229765</v>
      </c>
      <c r="D8" s="235">
        <v>0.02</v>
      </c>
      <c r="E8" s="231">
        <f>C8*D8</f>
        <v>3345707.9280459532</v>
      </c>
      <c r="F8" s="232">
        <v>0</v>
      </c>
      <c r="G8" s="232">
        <v>17974</v>
      </c>
      <c r="H8" s="232">
        <v>0</v>
      </c>
      <c r="I8" s="232">
        <v>0</v>
      </c>
      <c r="J8" s="232">
        <v>0</v>
      </c>
      <c r="K8" s="232">
        <v>3327733.9280459587</v>
      </c>
      <c r="L8" s="232">
        <v>0</v>
      </c>
      <c r="M8" s="232">
        <v>0</v>
      </c>
      <c r="N8" s="233">
        <f>SUMPRODUCT($F$6:$M$6,F8:M8)</f>
        <v>3331328.7280459586</v>
      </c>
    </row>
    <row r="9" spans="1:14" ht="14.25">
      <c r="A9" s="228">
        <v>1.2</v>
      </c>
      <c r="B9" s="234" t="s">
        <v>268</v>
      </c>
      <c r="C9" s="232">
        <v>2508481.9648318803</v>
      </c>
      <c r="D9" s="235">
        <v>0.05</v>
      </c>
      <c r="E9" s="231">
        <f>C9*D9</f>
        <v>125424.09824159402</v>
      </c>
      <c r="F9" s="232">
        <v>0</v>
      </c>
      <c r="G9" s="232">
        <v>0</v>
      </c>
      <c r="H9" s="232">
        <v>0</v>
      </c>
      <c r="I9" s="232">
        <v>67402.5</v>
      </c>
      <c r="J9" s="232">
        <v>0</v>
      </c>
      <c r="K9" s="232">
        <v>58021.59824159</v>
      </c>
      <c r="L9" s="232">
        <v>0</v>
      </c>
      <c r="M9" s="232">
        <v>0</v>
      </c>
      <c r="N9" s="233">
        <f t="shared" ref="N9:N12" si="1">SUMPRODUCT($F$6:$M$6,F9:M9)</f>
        <v>91722.848241589993</v>
      </c>
    </row>
    <row r="10" spans="1:14" ht="14.25">
      <c r="A10" s="228">
        <v>1.3</v>
      </c>
      <c r="B10" s="234" t="s">
        <v>267</v>
      </c>
      <c r="C10" s="232">
        <v>0</v>
      </c>
      <c r="D10" s="235">
        <v>0.08</v>
      </c>
      <c r="E10" s="231">
        <f>C10*D10</f>
        <v>0</v>
      </c>
      <c r="F10" s="232">
        <v>0</v>
      </c>
      <c r="G10" s="232">
        <v>0</v>
      </c>
      <c r="H10" s="232">
        <v>0</v>
      </c>
      <c r="I10" s="232">
        <v>0</v>
      </c>
      <c r="J10" s="232">
        <v>0</v>
      </c>
      <c r="K10" s="232">
        <v>0</v>
      </c>
      <c r="L10" s="232">
        <v>0</v>
      </c>
      <c r="M10" s="232">
        <v>0</v>
      </c>
      <c r="N10" s="233">
        <f>SUMPRODUCT($F$6:$M$6,F10:M10)</f>
        <v>0</v>
      </c>
    </row>
    <row r="11" spans="1:14" ht="14.25">
      <c r="A11" s="228">
        <v>1.4</v>
      </c>
      <c r="B11" s="234" t="s">
        <v>266</v>
      </c>
      <c r="C11" s="232">
        <v>0</v>
      </c>
      <c r="D11" s="235">
        <v>0.11</v>
      </c>
      <c r="E11" s="231">
        <f>C11*D11</f>
        <v>0</v>
      </c>
      <c r="F11" s="232">
        <v>0</v>
      </c>
      <c r="G11" s="232">
        <v>0</v>
      </c>
      <c r="H11" s="232">
        <v>0</v>
      </c>
      <c r="I11" s="232">
        <v>0</v>
      </c>
      <c r="J11" s="232">
        <v>0</v>
      </c>
      <c r="K11" s="232">
        <v>0</v>
      </c>
      <c r="L11" s="232">
        <v>0</v>
      </c>
      <c r="M11" s="232">
        <v>0</v>
      </c>
      <c r="N11" s="233">
        <f t="shared" si="1"/>
        <v>0</v>
      </c>
    </row>
    <row r="12" spans="1:14" ht="14.25">
      <c r="A12" s="228">
        <v>1.5</v>
      </c>
      <c r="B12" s="234" t="s">
        <v>265</v>
      </c>
      <c r="C12" s="232">
        <v>0</v>
      </c>
      <c r="D12" s="235">
        <v>0.14000000000000001</v>
      </c>
      <c r="E12" s="231">
        <f>C12*D12</f>
        <v>0</v>
      </c>
      <c r="F12" s="232">
        <v>0</v>
      </c>
      <c r="G12" s="232">
        <v>0</v>
      </c>
      <c r="H12" s="232">
        <v>0</v>
      </c>
      <c r="I12" s="232">
        <v>0</v>
      </c>
      <c r="J12" s="232">
        <v>0</v>
      </c>
      <c r="K12" s="232">
        <v>0</v>
      </c>
      <c r="L12" s="232">
        <v>0</v>
      </c>
      <c r="M12" s="232">
        <v>0</v>
      </c>
      <c r="N12" s="233">
        <f t="shared" si="1"/>
        <v>0</v>
      </c>
    </row>
    <row r="13" spans="1:14" ht="14.25">
      <c r="A13" s="228">
        <v>1.6</v>
      </c>
      <c r="B13" s="236" t="s">
        <v>264</v>
      </c>
      <c r="C13" s="232">
        <v>0</v>
      </c>
      <c r="D13" s="237"/>
      <c r="E13" s="232"/>
      <c r="F13" s="232">
        <v>0</v>
      </c>
      <c r="G13" s="232">
        <v>0</v>
      </c>
      <c r="H13" s="232">
        <v>0</v>
      </c>
      <c r="I13" s="232">
        <v>0</v>
      </c>
      <c r="J13" s="232">
        <v>0</v>
      </c>
      <c r="K13" s="232">
        <v>0</v>
      </c>
      <c r="L13" s="232">
        <v>0</v>
      </c>
      <c r="M13" s="232">
        <v>0</v>
      </c>
      <c r="N13" s="233">
        <f>SUMPRODUCT($F$6:$M$6,F13:M13)</f>
        <v>0</v>
      </c>
    </row>
    <row r="14" spans="1:14" ht="15">
      <c r="A14" s="228">
        <v>2</v>
      </c>
      <c r="B14" s="238" t="s">
        <v>270</v>
      </c>
      <c r="C14" s="230">
        <f>SUM(C15:C20)</f>
        <v>114056800</v>
      </c>
      <c r="D14" s="223"/>
      <c r="E14" s="231">
        <f t="shared" ref="E14" si="2">SUM(E15:E20)</f>
        <v>9124544</v>
      </c>
      <c r="F14" s="232">
        <v>9124544</v>
      </c>
      <c r="G14" s="232">
        <v>0</v>
      </c>
      <c r="H14" s="232">
        <v>0</v>
      </c>
      <c r="I14" s="232">
        <v>0</v>
      </c>
      <c r="J14" s="232">
        <v>0</v>
      </c>
      <c r="K14" s="232">
        <v>0</v>
      </c>
      <c r="L14" s="232">
        <v>0</v>
      </c>
      <c r="M14" s="232">
        <v>0</v>
      </c>
      <c r="N14" s="233">
        <f>SUM(N15:N20)</f>
        <v>0</v>
      </c>
    </row>
    <row r="15" spans="1:14" ht="14.25">
      <c r="A15" s="228">
        <v>2.1</v>
      </c>
      <c r="B15" s="236" t="s">
        <v>269</v>
      </c>
      <c r="C15" s="232">
        <v>0</v>
      </c>
      <c r="D15" s="235">
        <v>5.0000000000000001E-3</v>
      </c>
      <c r="E15" s="231">
        <f>C15*D15</f>
        <v>0</v>
      </c>
      <c r="F15" s="232">
        <v>0</v>
      </c>
      <c r="G15" s="232">
        <v>0</v>
      </c>
      <c r="H15" s="232">
        <v>0</v>
      </c>
      <c r="I15" s="232">
        <v>0</v>
      </c>
      <c r="J15" s="232">
        <v>0</v>
      </c>
      <c r="K15" s="232">
        <v>0</v>
      </c>
      <c r="L15" s="232">
        <v>0</v>
      </c>
      <c r="M15" s="232">
        <v>0</v>
      </c>
      <c r="N15" s="233">
        <f>SUMPRODUCT($F$6:$M$6,F15:M15)</f>
        <v>0</v>
      </c>
    </row>
    <row r="16" spans="1:14" ht="14.25">
      <c r="A16" s="228">
        <v>2.2000000000000002</v>
      </c>
      <c r="B16" s="236" t="s">
        <v>268</v>
      </c>
      <c r="C16" s="232">
        <v>0</v>
      </c>
      <c r="D16" s="235">
        <v>0.01</v>
      </c>
      <c r="E16" s="231">
        <f>C16*D16</f>
        <v>0</v>
      </c>
      <c r="F16" s="232">
        <v>0</v>
      </c>
      <c r="G16" s="232">
        <v>0</v>
      </c>
      <c r="H16" s="232">
        <v>0</v>
      </c>
      <c r="I16" s="232">
        <v>0</v>
      </c>
      <c r="J16" s="232">
        <v>0</v>
      </c>
      <c r="K16" s="232">
        <v>0</v>
      </c>
      <c r="L16" s="232">
        <v>0</v>
      </c>
      <c r="M16" s="232">
        <v>0</v>
      </c>
      <c r="N16" s="233">
        <f t="shared" ref="N16:N20" si="3">SUMPRODUCT($F$6:$M$6,F16:M16)</f>
        <v>0</v>
      </c>
    </row>
    <row r="17" spans="1:14" ht="14.25">
      <c r="A17" s="228">
        <v>2.2999999999999998</v>
      </c>
      <c r="B17" s="236" t="s">
        <v>267</v>
      </c>
      <c r="C17" s="232">
        <v>0</v>
      </c>
      <c r="D17" s="235">
        <v>0.02</v>
      </c>
      <c r="E17" s="231">
        <f>C17*D17</f>
        <v>0</v>
      </c>
      <c r="F17" s="232">
        <v>0</v>
      </c>
      <c r="G17" s="232">
        <v>0</v>
      </c>
      <c r="H17" s="232">
        <v>0</v>
      </c>
      <c r="I17" s="232">
        <v>0</v>
      </c>
      <c r="J17" s="232">
        <v>0</v>
      </c>
      <c r="K17" s="232">
        <v>0</v>
      </c>
      <c r="L17" s="232">
        <v>0</v>
      </c>
      <c r="M17" s="232">
        <v>0</v>
      </c>
      <c r="N17" s="233">
        <f t="shared" si="3"/>
        <v>0</v>
      </c>
    </row>
    <row r="18" spans="1:14" ht="14.25">
      <c r="A18" s="228">
        <v>2.4</v>
      </c>
      <c r="B18" s="236" t="s">
        <v>266</v>
      </c>
      <c r="C18" s="232">
        <v>0</v>
      </c>
      <c r="D18" s="235">
        <v>0.03</v>
      </c>
      <c r="E18" s="231">
        <f>C18*D18</f>
        <v>0</v>
      </c>
      <c r="F18" s="232">
        <v>0</v>
      </c>
      <c r="G18" s="232">
        <v>0</v>
      </c>
      <c r="H18" s="232">
        <v>0</v>
      </c>
      <c r="I18" s="232">
        <v>0</v>
      </c>
      <c r="J18" s="232">
        <v>0</v>
      </c>
      <c r="K18" s="232">
        <v>0</v>
      </c>
      <c r="L18" s="232">
        <v>0</v>
      </c>
      <c r="M18" s="232">
        <v>0</v>
      </c>
      <c r="N18" s="233">
        <f t="shared" si="3"/>
        <v>0</v>
      </c>
    </row>
    <row r="19" spans="1:14" ht="14.25">
      <c r="A19" s="228">
        <v>2.5</v>
      </c>
      <c r="B19" s="236" t="s">
        <v>265</v>
      </c>
      <c r="C19" s="232">
        <v>0</v>
      </c>
      <c r="D19" s="235">
        <v>0.04</v>
      </c>
      <c r="E19" s="231">
        <f>C19*D19</f>
        <v>0</v>
      </c>
      <c r="F19" s="232">
        <v>0</v>
      </c>
      <c r="G19" s="232">
        <v>0</v>
      </c>
      <c r="H19" s="232">
        <v>0</v>
      </c>
      <c r="I19" s="232">
        <v>0</v>
      </c>
      <c r="J19" s="232">
        <v>0</v>
      </c>
      <c r="K19" s="232">
        <v>0</v>
      </c>
      <c r="L19" s="232">
        <v>0</v>
      </c>
      <c r="M19" s="232">
        <v>0</v>
      </c>
      <c r="N19" s="233">
        <f t="shared" si="3"/>
        <v>0</v>
      </c>
    </row>
    <row r="20" spans="1:14" ht="14.25">
      <c r="A20" s="228">
        <v>2.6</v>
      </c>
      <c r="B20" s="236" t="s">
        <v>264</v>
      </c>
      <c r="C20" s="232">
        <v>114056800</v>
      </c>
      <c r="D20" s="237"/>
      <c r="E20" s="239">
        <v>9124544</v>
      </c>
      <c r="F20" s="232">
        <v>9124544</v>
      </c>
      <c r="G20" s="232">
        <v>0</v>
      </c>
      <c r="H20" s="232">
        <v>0</v>
      </c>
      <c r="I20" s="232">
        <v>0</v>
      </c>
      <c r="J20" s="232">
        <v>0</v>
      </c>
      <c r="K20" s="232">
        <v>0</v>
      </c>
      <c r="L20" s="232">
        <v>0</v>
      </c>
      <c r="M20" s="232">
        <v>0</v>
      </c>
      <c r="N20" s="233">
        <f t="shared" si="3"/>
        <v>0</v>
      </c>
    </row>
    <row r="21" spans="1:14" ht="15.75" thickBot="1">
      <c r="A21" s="240"/>
      <c r="B21" s="241" t="s">
        <v>112</v>
      </c>
      <c r="C21" s="216">
        <f>C14+C7</f>
        <v>283850678.36712956</v>
      </c>
      <c r="D21" s="242"/>
      <c r="E21" s="243">
        <f>E14+E7</f>
        <v>12595676.026287548</v>
      </c>
      <c r="F21" s="244">
        <v>0</v>
      </c>
      <c r="G21" s="244">
        <v>0</v>
      </c>
      <c r="H21" s="244">
        <v>0</v>
      </c>
      <c r="I21" s="244">
        <v>0</v>
      </c>
      <c r="J21" s="244">
        <v>0</v>
      </c>
      <c r="K21" s="244">
        <v>0</v>
      </c>
      <c r="L21" s="244">
        <v>0</v>
      </c>
      <c r="M21" s="244">
        <v>0</v>
      </c>
      <c r="N21" s="245">
        <f>N14+N7</f>
        <v>3423051.5762875485</v>
      </c>
    </row>
    <row r="22" spans="1:14">
      <c r="E22" s="246"/>
      <c r="F22" s="246"/>
      <c r="G22" s="246"/>
      <c r="H22" s="246"/>
      <c r="I22" s="246"/>
      <c r="J22" s="246"/>
      <c r="K22" s="246"/>
      <c r="L22" s="246"/>
      <c r="M22" s="24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37" sqref="C37"/>
    </sheetView>
  </sheetViews>
  <sheetFormatPr defaultColWidth="9.140625" defaultRowHeight="14.25"/>
  <cols>
    <col min="1" max="1" width="9.5703125" style="3" bestFit="1" customWidth="1"/>
    <col min="2" max="2" width="86" style="3" customWidth="1"/>
    <col min="3" max="3" width="14.42578125" style="3" customWidth="1"/>
    <col min="4" max="5" width="14.42578125" style="4" customWidth="1"/>
    <col min="6" max="6" width="13.42578125" style="4" customWidth="1"/>
    <col min="7" max="7" width="14.42578125" style="4" customWidth="1"/>
    <col min="8" max="13" width="6.7109375" style="5" customWidth="1"/>
    <col min="14" max="16384" width="9.140625" style="5"/>
  </cols>
  <sheetData>
    <row r="1" spans="1:8">
      <c r="A1" s="2" t="s">
        <v>35</v>
      </c>
      <c r="B1" s="436" t="str">
        <f>'Info '!C2</f>
        <v>TBC BANK</v>
      </c>
    </row>
    <row r="2" spans="1:8">
      <c r="A2" s="2" t="s">
        <v>36</v>
      </c>
      <c r="B2" s="436">
        <v>43100</v>
      </c>
      <c r="C2" s="6"/>
      <c r="D2" s="7"/>
      <c r="E2" s="7"/>
      <c r="F2" s="7"/>
      <c r="G2" s="7"/>
      <c r="H2" s="8"/>
    </row>
    <row r="3" spans="1:8">
      <c r="A3" s="2"/>
      <c r="B3" s="6"/>
      <c r="C3" s="6"/>
      <c r="D3" s="7"/>
      <c r="E3" s="7"/>
      <c r="F3" s="7"/>
      <c r="G3" s="7"/>
      <c r="H3" s="8"/>
    </row>
    <row r="4" spans="1:8" ht="15" thickBot="1">
      <c r="A4" s="9" t="s">
        <v>149</v>
      </c>
      <c r="B4" s="10" t="s">
        <v>148</v>
      </c>
      <c r="C4" s="10"/>
      <c r="D4" s="10"/>
      <c r="E4" s="10"/>
      <c r="F4" s="10"/>
      <c r="G4" s="10"/>
      <c r="H4" s="8"/>
    </row>
    <row r="5" spans="1:8">
      <c r="A5" s="11" t="s">
        <v>11</v>
      </c>
      <c r="B5" s="12"/>
      <c r="C5" s="13" t="s">
        <v>5</v>
      </c>
      <c r="D5" s="119" t="s">
        <v>6</v>
      </c>
      <c r="E5" s="119" t="s">
        <v>7</v>
      </c>
      <c r="F5" s="119" t="s">
        <v>8</v>
      </c>
      <c r="G5" s="14" t="s">
        <v>9</v>
      </c>
    </row>
    <row r="6" spans="1:8">
      <c r="B6" s="266" t="s">
        <v>147</v>
      </c>
      <c r="C6" s="361"/>
      <c r="D6" s="361"/>
      <c r="E6" s="361"/>
      <c r="F6" s="361"/>
      <c r="G6" s="392"/>
    </row>
    <row r="7" spans="1:8">
      <c r="A7" s="15"/>
      <c r="B7" s="267" t="s">
        <v>141</v>
      </c>
      <c r="C7" s="361"/>
      <c r="D7" s="361"/>
      <c r="E7" s="361"/>
      <c r="F7" s="361"/>
      <c r="G7" s="392"/>
    </row>
    <row r="8" spans="1:8">
      <c r="A8" s="11">
        <v>1</v>
      </c>
      <c r="B8" s="16" t="s">
        <v>146</v>
      </c>
      <c r="C8" s="17">
        <v>1387547927.3863358</v>
      </c>
      <c r="D8" s="18">
        <v>1307875844.1513329</v>
      </c>
      <c r="E8" s="18">
        <v>1238969814.9017107</v>
      </c>
      <c r="F8" s="18">
        <v>1073218273.8303239</v>
      </c>
      <c r="G8" s="19">
        <v>996565757.57783103</v>
      </c>
    </row>
    <row r="9" spans="1:8">
      <c r="A9" s="11">
        <v>2</v>
      </c>
      <c r="B9" s="16" t="s">
        <v>145</v>
      </c>
      <c r="C9" s="17">
        <v>1437218327.3863358</v>
      </c>
      <c r="D9" s="18">
        <v>1354679044.1513329</v>
      </c>
      <c r="E9" s="18">
        <v>1282880214.9017107</v>
      </c>
      <c r="F9" s="18">
        <v>1115243873.8303239</v>
      </c>
      <c r="G9" s="19">
        <v>1041269757.577831</v>
      </c>
    </row>
    <row r="10" spans="1:8">
      <c r="A10" s="11">
        <v>3</v>
      </c>
      <c r="B10" s="16" t="s">
        <v>144</v>
      </c>
      <c r="C10" s="17">
        <v>1885287448.4815955</v>
      </c>
      <c r="D10" s="18">
        <v>1821821768.4885597</v>
      </c>
      <c r="E10" s="18">
        <v>1732760890.745585</v>
      </c>
      <c r="F10" s="18">
        <v>1472704157.963506</v>
      </c>
      <c r="G10" s="19">
        <v>1422020927.208169</v>
      </c>
    </row>
    <row r="11" spans="1:8">
      <c r="A11" s="15"/>
      <c r="B11" s="266" t="s">
        <v>143</v>
      </c>
      <c r="C11" s="361"/>
      <c r="D11" s="361"/>
      <c r="E11" s="361"/>
      <c r="F11" s="361"/>
      <c r="G11" s="392"/>
    </row>
    <row r="12" spans="1:8" ht="15" customHeight="1">
      <c r="A12" s="11">
        <v>4</v>
      </c>
      <c r="B12" s="16" t="s">
        <v>276</v>
      </c>
      <c r="C12" s="442">
        <v>10753188938.751446</v>
      </c>
      <c r="D12" s="18">
        <v>12560643514.805988</v>
      </c>
      <c r="E12" s="18">
        <v>11866001240.312061</v>
      </c>
      <c r="F12" s="18">
        <v>9878144530.0336361</v>
      </c>
      <c r="G12" s="19">
        <v>10021457714.237864</v>
      </c>
    </row>
    <row r="13" spans="1:8" ht="15" customHeight="1">
      <c r="A13" s="11">
        <v>5</v>
      </c>
      <c r="B13" s="16" t="s">
        <v>277</v>
      </c>
      <c r="C13" s="349">
        <v>13612430024.60088</v>
      </c>
      <c r="D13" s="18">
        <v>12329293360.902157</v>
      </c>
      <c r="E13" s="18">
        <v>11607716085.79195</v>
      </c>
      <c r="F13" s="18">
        <v>9170536876.4240913</v>
      </c>
      <c r="G13" s="19">
        <v>9400245093.176939</v>
      </c>
    </row>
    <row r="14" spans="1:8">
      <c r="A14" s="15"/>
      <c r="B14" s="266" t="s">
        <v>142</v>
      </c>
      <c r="C14" s="361"/>
      <c r="D14" s="361"/>
      <c r="E14" s="361"/>
      <c r="F14" s="361"/>
      <c r="G14" s="392"/>
    </row>
    <row r="15" spans="1:8" s="21" customFormat="1">
      <c r="A15" s="20"/>
      <c r="B15" s="267" t="s">
        <v>141</v>
      </c>
      <c r="C15" s="350"/>
      <c r="D15" s="18"/>
      <c r="E15" s="18"/>
      <c r="F15" s="18"/>
      <c r="G15" s="19"/>
    </row>
    <row r="16" spans="1:8" ht="15">
      <c r="A16" s="11">
        <v>6</v>
      </c>
      <c r="B16" s="16" t="s">
        <v>407</v>
      </c>
      <c r="C16" s="449">
        <v>0.12903594787458875</v>
      </c>
      <c r="D16" s="443">
        <v>0.10412490750252251</v>
      </c>
      <c r="E16" s="443">
        <v>0.10441342368080921</v>
      </c>
      <c r="F16" s="443">
        <v>0.10864573509400449</v>
      </c>
      <c r="G16" s="444">
        <v>9.9443193395105822E-2</v>
      </c>
    </row>
    <row r="17" spans="1:7" ht="15" customHeight="1">
      <c r="A17" s="11">
        <v>7</v>
      </c>
      <c r="B17" s="16" t="s">
        <v>408</v>
      </c>
      <c r="C17" s="449">
        <v>0.13365507995558493</v>
      </c>
      <c r="D17" s="443">
        <v>0.10785108601756677</v>
      </c>
      <c r="E17" s="443">
        <v>0.10811394579527051</v>
      </c>
      <c r="F17" s="443">
        <v>0.11290013731217663</v>
      </c>
      <c r="G17" s="444">
        <v>0.10390402147767981</v>
      </c>
    </row>
    <row r="18" spans="1:7" ht="15">
      <c r="A18" s="11">
        <v>8</v>
      </c>
      <c r="B18" s="16" t="s">
        <v>409</v>
      </c>
      <c r="C18" s="449">
        <v>0.1753235676616407</v>
      </c>
      <c r="D18" s="443">
        <v>0.14504207259294227</v>
      </c>
      <c r="E18" s="443">
        <v>0.1460273647080805</v>
      </c>
      <c r="F18" s="443">
        <v>0.14908712395185933</v>
      </c>
      <c r="G18" s="444">
        <v>0.14189761287799979</v>
      </c>
    </row>
    <row r="19" spans="1:7" s="21" customFormat="1">
      <c r="A19" s="20"/>
      <c r="B19" s="267" t="s">
        <v>282</v>
      </c>
      <c r="C19" s="445"/>
      <c r="D19" s="446"/>
      <c r="E19" s="446"/>
      <c r="F19" s="446"/>
      <c r="G19" s="447"/>
    </row>
    <row r="20" spans="1:7">
      <c r="A20" s="11">
        <v>9</v>
      </c>
      <c r="B20" s="16" t="s">
        <v>140</v>
      </c>
      <c r="C20" s="448">
        <v>8.1796251058608965E-2</v>
      </c>
      <c r="D20" s="443">
        <v>9.0491979064107678E-2</v>
      </c>
      <c r="E20" s="443">
        <v>9.567653693041106E-2</v>
      </c>
      <c r="F20" s="443">
        <v>0.14035818636955397</v>
      </c>
      <c r="G20" s="444">
        <v>0.10936509523525134</v>
      </c>
    </row>
    <row r="21" spans="1:7">
      <c r="A21" s="11">
        <v>10</v>
      </c>
      <c r="B21" s="16" t="s">
        <v>139</v>
      </c>
      <c r="C21" s="448">
        <v>0.13969399841959365</v>
      </c>
      <c r="D21" s="443">
        <v>0.14581879190975236</v>
      </c>
      <c r="E21" s="443">
        <v>0.14695189954590826</v>
      </c>
      <c r="F21" s="443">
        <v>0.15094629717514993</v>
      </c>
      <c r="G21" s="444">
        <v>0.14145123931411838</v>
      </c>
    </row>
    <row r="22" spans="1:7">
      <c r="A22" s="15"/>
      <c r="B22" s="268" t="s">
        <v>138</v>
      </c>
      <c r="C22" s="361"/>
      <c r="D22" s="361"/>
      <c r="E22" s="361"/>
      <c r="F22" s="361"/>
      <c r="G22" s="392"/>
    </row>
    <row r="23" spans="1:7" ht="15" customHeight="1">
      <c r="A23" s="22">
        <v>11</v>
      </c>
      <c r="B23" s="16" t="s">
        <v>137</v>
      </c>
      <c r="C23" s="450">
        <v>8.5008880812073681E-2</v>
      </c>
      <c r="D23" s="451">
        <v>8.6788241434624117E-2</v>
      </c>
      <c r="E23" s="451">
        <v>9.0396161738276942E-2</v>
      </c>
      <c r="F23" s="451">
        <v>7.7720913208483899E-2</v>
      </c>
      <c r="G23" s="452">
        <v>9.0812028647521387E-2</v>
      </c>
    </row>
    <row r="24" spans="1:7">
      <c r="A24" s="22">
        <v>12</v>
      </c>
      <c r="B24" s="16" t="s">
        <v>136</v>
      </c>
      <c r="C24" s="450">
        <v>4.0464533411096626E-2</v>
      </c>
      <c r="D24" s="451">
        <v>4.0543253312327505E-2</v>
      </c>
      <c r="E24" s="451">
        <v>4.1801896145747225E-2</v>
      </c>
      <c r="F24" s="451">
        <v>3.3394173698386223E-2</v>
      </c>
      <c r="G24" s="452">
        <v>3.5954201409725904E-2</v>
      </c>
    </row>
    <row r="25" spans="1:7">
      <c r="A25" s="22">
        <v>13</v>
      </c>
      <c r="B25" s="16" t="s">
        <v>135</v>
      </c>
      <c r="C25" s="450">
        <v>3.9722526322632574E-2</v>
      </c>
      <c r="D25" s="451">
        <v>4.1203466911594017E-2</v>
      </c>
      <c r="E25" s="451">
        <v>4.3421710471455453E-2</v>
      </c>
      <c r="F25" s="451">
        <v>3.6915738274843395E-2</v>
      </c>
      <c r="G25" s="452">
        <v>4.6130379406486066E-2</v>
      </c>
    </row>
    <row r="26" spans="1:7">
      <c r="A26" s="22">
        <v>14</v>
      </c>
      <c r="B26" s="16" t="s">
        <v>134</v>
      </c>
      <c r="C26" s="450">
        <v>4.4544347400977055E-2</v>
      </c>
      <c r="D26" s="451">
        <v>4.6244988122296618E-2</v>
      </c>
      <c r="E26" s="451">
        <v>4.8594265592529717E-2</v>
      </c>
      <c r="F26" s="451">
        <v>4.4326739510097676E-2</v>
      </c>
      <c r="G26" s="452">
        <v>5.485782723779549E-2</v>
      </c>
    </row>
    <row r="27" spans="1:7">
      <c r="A27" s="22">
        <v>15</v>
      </c>
      <c r="B27" s="16" t="s">
        <v>283</v>
      </c>
      <c r="C27" s="450">
        <v>2.7683321960763022E-2</v>
      </c>
      <c r="D27" s="451">
        <v>2.8099020142554557E-2</v>
      </c>
      <c r="E27" s="451">
        <v>3.1339636819362006E-2</v>
      </c>
      <c r="F27" s="451">
        <v>2.9587162138469063E-2</v>
      </c>
      <c r="G27" s="452">
        <v>3.6282513954753168E-2</v>
      </c>
    </row>
    <row r="28" spans="1:7">
      <c r="A28" s="22">
        <v>16</v>
      </c>
      <c r="B28" s="16" t="s">
        <v>284</v>
      </c>
      <c r="C28" s="450">
        <v>0.20097695064711638</v>
      </c>
      <c r="D28" s="451">
        <v>0.19600882873175238</v>
      </c>
      <c r="E28" s="451">
        <v>0.20655999990323407</v>
      </c>
      <c r="F28" s="451">
        <v>0.18510222641216759</v>
      </c>
      <c r="G28" s="452">
        <v>0.21907688707849271</v>
      </c>
    </row>
    <row r="29" spans="1:7">
      <c r="A29" s="15"/>
      <c r="B29" s="268" t="s">
        <v>363</v>
      </c>
      <c r="C29" s="361"/>
      <c r="D29" s="361"/>
      <c r="E29" s="361"/>
      <c r="F29" s="361"/>
      <c r="G29" s="392"/>
    </row>
    <row r="30" spans="1:7">
      <c r="A30" s="22">
        <v>17</v>
      </c>
      <c r="B30" s="16" t="s">
        <v>133</v>
      </c>
      <c r="C30" s="450">
        <v>3.2175098820329984E-2</v>
      </c>
      <c r="D30" s="451">
        <v>3.4229130461113977E-2</v>
      </c>
      <c r="E30" s="451">
        <v>3.3151894426625611E-2</v>
      </c>
      <c r="F30" s="451">
        <v>4.0868083732910433E-2</v>
      </c>
      <c r="G30" s="452">
        <v>4.3284214181483482E-2</v>
      </c>
    </row>
    <row r="31" spans="1:7" ht="15" customHeight="1">
      <c r="A31" s="22">
        <v>18</v>
      </c>
      <c r="B31" s="16" t="s">
        <v>132</v>
      </c>
      <c r="C31" s="450">
        <v>4.3113650280039807E-2</v>
      </c>
      <c r="D31" s="451">
        <v>4.645538037973395E-2</v>
      </c>
      <c r="E31" s="451">
        <v>4.6779341073802452E-2</v>
      </c>
      <c r="F31" s="451">
        <v>4.8528959800001714E-2</v>
      </c>
      <c r="G31" s="452">
        <v>5.220693904924547E-2</v>
      </c>
    </row>
    <row r="32" spans="1:7">
      <c r="A32" s="22">
        <v>19</v>
      </c>
      <c r="B32" s="16" t="s">
        <v>131</v>
      </c>
      <c r="C32" s="450">
        <v>0.59365125120835449</v>
      </c>
      <c r="D32" s="451">
        <v>0.58975265148303824</v>
      </c>
      <c r="E32" s="451">
        <v>0.60456688875089915</v>
      </c>
      <c r="F32" s="451">
        <v>0.62299513407641538</v>
      </c>
      <c r="G32" s="452">
        <v>0.66057665434637081</v>
      </c>
    </row>
    <row r="33" spans="1:7" ht="15" customHeight="1">
      <c r="A33" s="22">
        <v>20</v>
      </c>
      <c r="B33" s="16" t="s">
        <v>130</v>
      </c>
      <c r="C33" s="450">
        <v>0.55855278422080723</v>
      </c>
      <c r="D33" s="451">
        <v>0.55273940944466937</v>
      </c>
      <c r="E33" s="451">
        <v>0.564216998501198</v>
      </c>
      <c r="F33" s="451">
        <v>0.56344490622168708</v>
      </c>
      <c r="G33" s="452">
        <v>0.59164468207048182</v>
      </c>
    </row>
    <row r="34" spans="1:7">
      <c r="A34" s="22">
        <v>21</v>
      </c>
      <c r="B34" s="16" t="s">
        <v>129</v>
      </c>
      <c r="C34" s="450">
        <v>0.44625980288967909</v>
      </c>
      <c r="D34" s="451">
        <v>0.31813484891933969</v>
      </c>
      <c r="E34" s="451">
        <v>0.25172841748115166</v>
      </c>
      <c r="F34" s="451">
        <v>-3.0486817511431751E-2</v>
      </c>
      <c r="G34" s="452">
        <v>0.27639662230240752</v>
      </c>
    </row>
    <row r="35" spans="1:7" ht="15" customHeight="1">
      <c r="A35" s="15"/>
      <c r="B35" s="268" t="s">
        <v>364</v>
      </c>
      <c r="C35" s="361"/>
      <c r="D35" s="361"/>
      <c r="E35" s="361"/>
      <c r="F35" s="361"/>
      <c r="G35" s="392"/>
    </row>
    <row r="36" spans="1:7" ht="15" customHeight="1">
      <c r="A36" s="22">
        <v>22</v>
      </c>
      <c r="B36" s="16" t="s">
        <v>128</v>
      </c>
      <c r="C36" s="453">
        <v>0.20870059399633106</v>
      </c>
      <c r="D36" s="453">
        <v>0.21072494207589745</v>
      </c>
      <c r="E36" s="453">
        <v>0.2289698104306295</v>
      </c>
      <c r="F36" s="453">
        <v>0.17546493867798865</v>
      </c>
      <c r="G36" s="454">
        <v>0.19148417002008128</v>
      </c>
    </row>
    <row r="37" spans="1:7" ht="15" customHeight="1">
      <c r="A37" s="348">
        <v>23</v>
      </c>
      <c r="B37" s="16" t="s">
        <v>127</v>
      </c>
      <c r="C37" s="453">
        <v>0.64596141938204388</v>
      </c>
      <c r="D37" s="453">
        <v>0.64202445906875072</v>
      </c>
      <c r="E37" s="453">
        <v>0.66317078515957351</v>
      </c>
      <c r="F37" s="453">
        <v>0.70105731398163817</v>
      </c>
      <c r="G37" s="454">
        <v>0.72658779023575293</v>
      </c>
    </row>
    <row r="38" spans="1:7" ht="15" customHeight="1">
      <c r="A38" s="348">
        <v>24</v>
      </c>
      <c r="B38" s="16" t="s">
        <v>126</v>
      </c>
      <c r="C38" s="453">
        <v>0.40034383660209366</v>
      </c>
      <c r="D38" s="453">
        <v>0.38247439466550753</v>
      </c>
      <c r="E38" s="453">
        <v>0.39663475609040993</v>
      </c>
      <c r="F38" s="453">
        <v>0.3730883628663878</v>
      </c>
      <c r="G38" s="454">
        <v>0.37952824102374783</v>
      </c>
    </row>
    <row r="39" spans="1:7" ht="15" customHeight="1">
      <c r="A39" s="15"/>
      <c r="B39" s="268" t="s">
        <v>411</v>
      </c>
      <c r="C39" s="361"/>
      <c r="D39" s="361"/>
      <c r="E39" s="361"/>
      <c r="F39" s="361"/>
      <c r="G39" s="392"/>
    </row>
    <row r="40" spans="1:7">
      <c r="A40" s="22">
        <v>25</v>
      </c>
      <c r="B40" s="16" t="s">
        <v>390</v>
      </c>
      <c r="C40" s="23">
        <v>2375746719.9176016</v>
      </c>
      <c r="D40" s="24" t="s">
        <v>465</v>
      </c>
      <c r="E40" s="24" t="s">
        <v>465</v>
      </c>
      <c r="F40" s="24" t="s">
        <v>465</v>
      </c>
      <c r="G40" s="25" t="s">
        <v>465</v>
      </c>
    </row>
    <row r="41" spans="1:7" ht="15" customHeight="1">
      <c r="A41" s="22">
        <v>26</v>
      </c>
      <c r="B41" s="16" t="s">
        <v>402</v>
      </c>
      <c r="C41" s="23">
        <v>2107671739.9801855</v>
      </c>
      <c r="D41" s="24" t="s">
        <v>465</v>
      </c>
      <c r="E41" s="24" t="s">
        <v>465</v>
      </c>
      <c r="F41" s="24" t="s">
        <v>465</v>
      </c>
      <c r="G41" s="25" t="s">
        <v>465</v>
      </c>
    </row>
    <row r="42" spans="1:7" ht="15" thickBot="1">
      <c r="A42" s="26">
        <v>27</v>
      </c>
      <c r="B42" s="269" t="s">
        <v>391</v>
      </c>
      <c r="C42" s="455">
        <v>1.127190100266722</v>
      </c>
      <c r="D42" s="27" t="s">
        <v>465</v>
      </c>
      <c r="E42" s="27" t="s">
        <v>465</v>
      </c>
      <c r="F42" s="27" t="s">
        <v>465</v>
      </c>
      <c r="G42" s="28" t="s">
        <v>465</v>
      </c>
    </row>
    <row r="43" spans="1:7">
      <c r="A43" s="29"/>
    </row>
    <row r="44" spans="1:7" ht="63.75">
      <c r="B44" s="352" t="s">
        <v>406</v>
      </c>
    </row>
    <row r="45" spans="1:7" ht="38.25">
      <c r="B45" s="352" t="s">
        <v>412</v>
      </c>
    </row>
    <row r="46" spans="1:7" ht="51">
      <c r="B46" s="352" t="s">
        <v>410</v>
      </c>
    </row>
    <row r="48" spans="1:7">
      <c r="B48" s="35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pane xSplit="1" ySplit="5" topLeftCell="B6" activePane="bottomRight" state="frozen"/>
      <selection activeCell="B9" sqref="B9"/>
      <selection pane="topRight" activeCell="B9" sqref="B9"/>
      <selection pane="bottomLeft" activeCell="B9" sqref="B9"/>
      <selection pane="bottomRight" activeCell="K7" sqref="K7"/>
    </sheetView>
  </sheetViews>
  <sheetFormatPr defaultColWidth="9.140625" defaultRowHeight="14.25"/>
  <cols>
    <col min="1" max="1" width="7" style="4" customWidth="1"/>
    <col min="2" max="2" width="43.42578125" style="4" customWidth="1"/>
    <col min="3" max="4" width="13.42578125" style="4" customWidth="1"/>
    <col min="5" max="5" width="14.42578125" style="4" customWidth="1"/>
    <col min="6" max="8" width="13.42578125" style="4" customWidth="1"/>
    <col min="9" max="16384" width="9.140625" style="5"/>
  </cols>
  <sheetData>
    <row r="1" spans="1:15">
      <c r="A1" s="2" t="s">
        <v>35</v>
      </c>
      <c r="B1" s="437" t="str">
        <f>'1. key ratios '!B1</f>
        <v>TBC BANK</v>
      </c>
    </row>
    <row r="2" spans="1:15">
      <c r="A2" s="2" t="s">
        <v>36</v>
      </c>
      <c r="B2" s="437">
        <f>'1. key ratios '!B2</f>
        <v>43100</v>
      </c>
    </row>
    <row r="3" spans="1:15">
      <c r="A3" s="2"/>
    </row>
    <row r="4" spans="1:15" ht="15" thickBot="1">
      <c r="A4" s="30" t="s">
        <v>37</v>
      </c>
      <c r="B4" s="31" t="s">
        <v>38</v>
      </c>
      <c r="C4" s="30"/>
      <c r="D4" s="32"/>
      <c r="E4" s="32"/>
      <c r="F4" s="33"/>
      <c r="G4" s="33"/>
      <c r="H4" s="34" t="s">
        <v>78</v>
      </c>
    </row>
    <row r="5" spans="1:15">
      <c r="A5" s="35"/>
      <c r="B5" s="36"/>
      <c r="C5" s="487" t="s">
        <v>73</v>
      </c>
      <c r="D5" s="488"/>
      <c r="E5" s="489"/>
      <c r="F5" s="487" t="s">
        <v>77</v>
      </c>
      <c r="G5" s="488"/>
      <c r="H5" s="490"/>
    </row>
    <row r="6" spans="1:15">
      <c r="A6" s="37" t="s">
        <v>11</v>
      </c>
      <c r="B6" s="38" t="s">
        <v>39</v>
      </c>
      <c r="C6" s="39" t="s">
        <v>74</v>
      </c>
      <c r="D6" s="39" t="s">
        <v>75</v>
      </c>
      <c r="E6" s="39" t="s">
        <v>76</v>
      </c>
      <c r="F6" s="39" t="s">
        <v>74</v>
      </c>
      <c r="G6" s="39" t="s">
        <v>75</v>
      </c>
      <c r="H6" s="40" t="s">
        <v>76</v>
      </c>
    </row>
    <row r="7" spans="1:15">
      <c r="A7" s="37">
        <v>1</v>
      </c>
      <c r="B7" s="41" t="s">
        <v>40</v>
      </c>
      <c r="C7" s="42">
        <v>175714335.56</v>
      </c>
      <c r="D7" s="42">
        <v>218361987.94119999</v>
      </c>
      <c r="E7" s="43">
        <f>C7+D7</f>
        <v>394076323.50119996</v>
      </c>
      <c r="F7" s="44">
        <v>164182989.03</v>
      </c>
      <c r="G7" s="45">
        <v>170022974.6363</v>
      </c>
      <c r="H7" s="46">
        <f>F7+G7</f>
        <v>334205963.6663</v>
      </c>
      <c r="J7" s="456"/>
      <c r="K7" s="456"/>
      <c r="L7" s="456"/>
      <c r="M7" s="456"/>
      <c r="N7" s="456"/>
      <c r="O7" s="456"/>
    </row>
    <row r="8" spans="1:15">
      <c r="A8" s="37">
        <v>2</v>
      </c>
      <c r="B8" s="41" t="s">
        <v>41</v>
      </c>
      <c r="C8" s="42">
        <v>176847559.16</v>
      </c>
      <c r="D8" s="42">
        <v>1228214316.1980999</v>
      </c>
      <c r="E8" s="43">
        <f t="shared" ref="E8:E19" si="0">C8+D8</f>
        <v>1405061875.3580999</v>
      </c>
      <c r="F8" s="44">
        <v>82431026.010000005</v>
      </c>
      <c r="G8" s="45">
        <v>860939520.83050001</v>
      </c>
      <c r="H8" s="46">
        <f t="shared" ref="H8:H40" si="1">F8+G8</f>
        <v>943370546.8405</v>
      </c>
      <c r="J8" s="456"/>
      <c r="K8" s="456"/>
      <c r="L8" s="456"/>
      <c r="M8" s="456"/>
      <c r="N8" s="456"/>
      <c r="O8" s="456"/>
    </row>
    <row r="9" spans="1:15">
      <c r="A9" s="37">
        <v>3</v>
      </c>
      <c r="B9" s="41" t="s">
        <v>42</v>
      </c>
      <c r="C9" s="42">
        <v>23823323.510000002</v>
      </c>
      <c r="D9" s="42">
        <v>643878033.05470002</v>
      </c>
      <c r="E9" s="43">
        <f t="shared" si="0"/>
        <v>667701356.56470001</v>
      </c>
      <c r="F9" s="44">
        <v>1157904.81</v>
      </c>
      <c r="G9" s="45">
        <v>451294564.75039995</v>
      </c>
      <c r="H9" s="46">
        <f t="shared" si="1"/>
        <v>452452469.56039995</v>
      </c>
      <c r="J9" s="456"/>
      <c r="K9" s="456"/>
      <c r="L9" s="456"/>
      <c r="M9" s="456"/>
      <c r="N9" s="456"/>
      <c r="O9" s="456"/>
    </row>
    <row r="10" spans="1:15">
      <c r="A10" s="37">
        <v>4</v>
      </c>
      <c r="B10" s="41" t="s">
        <v>43</v>
      </c>
      <c r="C10" s="42">
        <v>0</v>
      </c>
      <c r="D10" s="42">
        <v>0</v>
      </c>
      <c r="E10" s="43">
        <f t="shared" si="0"/>
        <v>0</v>
      </c>
      <c r="F10" s="44">
        <v>0</v>
      </c>
      <c r="G10" s="45">
        <v>0</v>
      </c>
      <c r="H10" s="46">
        <f t="shared" si="1"/>
        <v>0</v>
      </c>
      <c r="J10" s="456"/>
      <c r="K10" s="456"/>
      <c r="L10" s="456"/>
      <c r="M10" s="456"/>
      <c r="N10" s="456"/>
      <c r="O10" s="456"/>
    </row>
    <row r="11" spans="1:15">
      <c r="A11" s="37">
        <v>5</v>
      </c>
      <c r="B11" s="41" t="s">
        <v>44</v>
      </c>
      <c r="C11" s="42">
        <v>1076700113.4246001</v>
      </c>
      <c r="D11" s="42">
        <v>4397501.4772999994</v>
      </c>
      <c r="E11" s="43">
        <f t="shared" si="0"/>
        <v>1081097614.9019001</v>
      </c>
      <c r="F11" s="44">
        <v>641025658.71350002</v>
      </c>
      <c r="G11" s="45">
        <v>1207991.9295000001</v>
      </c>
      <c r="H11" s="46">
        <f t="shared" si="1"/>
        <v>642233650.64300001</v>
      </c>
      <c r="J11" s="456"/>
      <c r="K11" s="456"/>
      <c r="L11" s="456"/>
      <c r="M11" s="456"/>
      <c r="N11" s="456"/>
      <c r="O11" s="456"/>
    </row>
    <row r="12" spans="1:15">
      <c r="A12" s="37">
        <v>6.1</v>
      </c>
      <c r="B12" s="47" t="s">
        <v>45</v>
      </c>
      <c r="C12" s="42">
        <v>3465464342.2999997</v>
      </c>
      <c r="D12" s="42">
        <v>5062836415.6208992</v>
      </c>
      <c r="E12" s="43">
        <f t="shared" si="0"/>
        <v>8528300757.9208984</v>
      </c>
      <c r="F12" s="44">
        <v>2001510634.6800001</v>
      </c>
      <c r="G12" s="45">
        <v>3895286566.5428004</v>
      </c>
      <c r="H12" s="46">
        <f t="shared" si="1"/>
        <v>5896797201.2228003</v>
      </c>
      <c r="J12" s="456"/>
      <c r="K12" s="456"/>
      <c r="L12" s="456"/>
      <c r="M12" s="456"/>
      <c r="N12" s="456"/>
      <c r="O12" s="456"/>
    </row>
    <row r="13" spans="1:15">
      <c r="A13" s="37">
        <v>6.2</v>
      </c>
      <c r="B13" s="47" t="s">
        <v>46</v>
      </c>
      <c r="C13" s="42">
        <v>-147541081.25590003</v>
      </c>
      <c r="D13" s="42">
        <v>-220145095.10409999</v>
      </c>
      <c r="E13" s="43">
        <f t="shared" si="0"/>
        <v>-367686176.36000001</v>
      </c>
      <c r="F13" s="44">
        <v>-110527710.33039998</v>
      </c>
      <c r="G13" s="45">
        <v>-197326021.7396</v>
      </c>
      <c r="H13" s="46">
        <f t="shared" si="1"/>
        <v>-307853732.06999999</v>
      </c>
      <c r="J13" s="456"/>
      <c r="K13" s="456"/>
      <c r="L13" s="456"/>
      <c r="M13" s="456"/>
      <c r="N13" s="456"/>
      <c r="O13" s="456"/>
    </row>
    <row r="14" spans="1:15">
      <c r="A14" s="37">
        <v>6</v>
      </c>
      <c r="B14" s="41" t="s">
        <v>47</v>
      </c>
      <c r="C14" s="43">
        <f>C12+C13</f>
        <v>3317923261.0440998</v>
      </c>
      <c r="D14" s="43">
        <f>D12+D13</f>
        <v>4842691320.516799</v>
      </c>
      <c r="E14" s="43">
        <f t="shared" si="0"/>
        <v>8160614581.5608988</v>
      </c>
      <c r="F14" s="43">
        <f>F12+F13</f>
        <v>1890982924.3496001</v>
      </c>
      <c r="G14" s="43">
        <f>G12+G13</f>
        <v>3697960544.8032002</v>
      </c>
      <c r="H14" s="46">
        <f t="shared" si="1"/>
        <v>5588943469.1528006</v>
      </c>
      <c r="J14" s="456"/>
      <c r="K14" s="456"/>
      <c r="L14" s="456"/>
      <c r="M14" s="456"/>
      <c r="N14" s="456"/>
      <c r="O14" s="456"/>
    </row>
    <row r="15" spans="1:15">
      <c r="A15" s="37">
        <v>7</v>
      </c>
      <c r="B15" s="41" t="s">
        <v>48</v>
      </c>
      <c r="C15" s="42">
        <v>52212396.300000004</v>
      </c>
      <c r="D15" s="42">
        <v>29438201.319699999</v>
      </c>
      <c r="E15" s="43">
        <f t="shared" si="0"/>
        <v>81650597.6197</v>
      </c>
      <c r="F15" s="44">
        <v>55437245.990000002</v>
      </c>
      <c r="G15" s="45">
        <v>26890876.3836</v>
      </c>
      <c r="H15" s="46">
        <f t="shared" si="1"/>
        <v>82328122.373600006</v>
      </c>
      <c r="J15" s="456"/>
      <c r="K15" s="456"/>
      <c r="L15" s="456"/>
      <c r="M15" s="456"/>
      <c r="N15" s="456"/>
      <c r="O15" s="456"/>
    </row>
    <row r="16" spans="1:15">
      <c r="A16" s="37">
        <v>8</v>
      </c>
      <c r="B16" s="41" t="s">
        <v>209</v>
      </c>
      <c r="C16" s="42">
        <v>58530142.060000002</v>
      </c>
      <c r="D16" s="42">
        <v>0</v>
      </c>
      <c r="E16" s="43">
        <f t="shared" si="0"/>
        <v>58530142.060000002</v>
      </c>
      <c r="F16" s="44">
        <v>46441167.280000001</v>
      </c>
      <c r="G16" s="45">
        <v>0</v>
      </c>
      <c r="H16" s="46">
        <f t="shared" si="1"/>
        <v>46441167.280000001</v>
      </c>
      <c r="J16" s="456"/>
      <c r="K16" s="456"/>
      <c r="L16" s="456"/>
      <c r="M16" s="456"/>
      <c r="N16" s="456"/>
      <c r="O16" s="456"/>
    </row>
    <row r="17" spans="1:15">
      <c r="A17" s="37">
        <v>9</v>
      </c>
      <c r="B17" s="41" t="s">
        <v>49</v>
      </c>
      <c r="C17" s="42">
        <v>32602323.699999999</v>
      </c>
      <c r="D17" s="42">
        <v>10368800</v>
      </c>
      <c r="E17" s="43">
        <f t="shared" si="0"/>
        <v>42971123.700000003</v>
      </c>
      <c r="F17" s="44">
        <v>375587958.04000002</v>
      </c>
      <c r="G17" s="45">
        <v>5293600</v>
      </c>
      <c r="H17" s="46">
        <f t="shared" si="1"/>
        <v>380881558.04000002</v>
      </c>
      <c r="J17" s="456"/>
      <c r="K17" s="456"/>
      <c r="L17" s="456"/>
      <c r="M17" s="456"/>
      <c r="N17" s="456"/>
      <c r="O17" s="456"/>
    </row>
    <row r="18" spans="1:15">
      <c r="A18" s="37">
        <v>10</v>
      </c>
      <c r="B18" s="41" t="s">
        <v>50</v>
      </c>
      <c r="C18" s="42">
        <v>486159975.38</v>
      </c>
      <c r="D18" s="42">
        <v>0</v>
      </c>
      <c r="E18" s="43">
        <f t="shared" si="0"/>
        <v>486159975.38</v>
      </c>
      <c r="F18" s="44">
        <v>328184101.61000001</v>
      </c>
      <c r="G18" s="45">
        <v>0</v>
      </c>
      <c r="H18" s="46">
        <f t="shared" si="1"/>
        <v>328184101.61000001</v>
      </c>
      <c r="J18" s="456"/>
      <c r="K18" s="456"/>
      <c r="L18" s="456"/>
      <c r="M18" s="456"/>
      <c r="N18" s="456"/>
      <c r="O18" s="456"/>
    </row>
    <row r="19" spans="1:15">
      <c r="A19" s="37">
        <v>11</v>
      </c>
      <c r="B19" s="41" t="s">
        <v>51</v>
      </c>
      <c r="C19" s="42">
        <v>164363026.78960001</v>
      </c>
      <c r="D19" s="42">
        <v>63757196.746100001</v>
      </c>
      <c r="E19" s="43">
        <f t="shared" si="0"/>
        <v>228120223.53570002</v>
      </c>
      <c r="F19" s="44">
        <v>105524217.42</v>
      </c>
      <c r="G19" s="45">
        <v>134022040.09359999</v>
      </c>
      <c r="H19" s="46">
        <f t="shared" si="1"/>
        <v>239546257.51359999</v>
      </c>
      <c r="J19" s="456"/>
      <c r="K19" s="456"/>
      <c r="L19" s="456"/>
      <c r="M19" s="456"/>
      <c r="N19" s="456"/>
      <c r="O19" s="456"/>
    </row>
    <row r="20" spans="1:15">
      <c r="A20" s="37">
        <v>12</v>
      </c>
      <c r="B20" s="49" t="s">
        <v>52</v>
      </c>
      <c r="C20" s="43">
        <f>SUM(C7:C11)+SUM(C14:C19)</f>
        <v>5564876456.9282999</v>
      </c>
      <c r="D20" s="43">
        <f>SUM(D7:D11)+SUM(D14:D19)</f>
        <v>7041107357.2538996</v>
      </c>
      <c r="E20" s="43">
        <f>C20+D20</f>
        <v>12605983814.182199</v>
      </c>
      <c r="F20" s="43">
        <f>SUM(F7:F11)+SUM(F14:F19)</f>
        <v>3690955193.2531004</v>
      </c>
      <c r="G20" s="43">
        <f>SUM(G7:G11)+SUM(G14:G19)</f>
        <v>5347632113.4271002</v>
      </c>
      <c r="H20" s="46">
        <f t="shared" si="1"/>
        <v>9038587306.6802006</v>
      </c>
      <c r="J20" s="456"/>
      <c r="K20" s="456"/>
      <c r="L20" s="456"/>
      <c r="M20" s="456"/>
      <c r="N20" s="456"/>
      <c r="O20" s="456"/>
    </row>
    <row r="21" spans="1:15">
      <c r="A21" s="37"/>
      <c r="B21" s="38" t="s">
        <v>53</v>
      </c>
      <c r="C21" s="50"/>
      <c r="D21" s="50"/>
      <c r="E21" s="50"/>
      <c r="F21" s="51"/>
      <c r="G21" s="52"/>
      <c r="H21" s="53"/>
      <c r="J21" s="456"/>
      <c r="K21" s="456"/>
      <c r="L21" s="456"/>
      <c r="M21" s="456"/>
      <c r="N21" s="456"/>
      <c r="O21" s="456"/>
    </row>
    <row r="22" spans="1:15">
      <c r="A22" s="37">
        <v>13</v>
      </c>
      <c r="B22" s="41" t="s">
        <v>54</v>
      </c>
      <c r="C22" s="42">
        <v>20856757.190000005</v>
      </c>
      <c r="D22" s="42">
        <v>66765929.776800007</v>
      </c>
      <c r="E22" s="43">
        <f>C22+D22</f>
        <v>87622686.966800004</v>
      </c>
      <c r="F22" s="44">
        <v>72483026.579999998</v>
      </c>
      <c r="G22" s="45">
        <v>137570045.99220002</v>
      </c>
      <c r="H22" s="46">
        <f t="shared" si="1"/>
        <v>210053072.5722</v>
      </c>
      <c r="J22" s="456"/>
      <c r="K22" s="456"/>
      <c r="L22" s="456"/>
      <c r="M22" s="456"/>
      <c r="N22" s="456"/>
      <c r="O22" s="456"/>
    </row>
    <row r="23" spans="1:15">
      <c r="A23" s="37">
        <v>14</v>
      </c>
      <c r="B23" s="41" t="s">
        <v>55</v>
      </c>
      <c r="C23" s="42">
        <v>1005754697.6618962</v>
      </c>
      <c r="D23" s="42">
        <v>1450995056.9066</v>
      </c>
      <c r="E23" s="43">
        <f t="shared" ref="E23:E40" si="2">C23+D23</f>
        <v>2456749754.5684962</v>
      </c>
      <c r="F23" s="44">
        <v>748486806.07001114</v>
      </c>
      <c r="G23" s="45">
        <v>1173001702.9547997</v>
      </c>
      <c r="H23" s="46">
        <f t="shared" si="1"/>
        <v>1921488509.0248108</v>
      </c>
      <c r="J23" s="456"/>
      <c r="K23" s="456"/>
      <c r="L23" s="456"/>
      <c r="M23" s="456"/>
      <c r="N23" s="456"/>
      <c r="O23" s="456"/>
    </row>
    <row r="24" spans="1:15">
      <c r="A24" s="37">
        <v>15</v>
      </c>
      <c r="B24" s="41" t="s">
        <v>56</v>
      </c>
      <c r="C24" s="42">
        <v>925995252.13</v>
      </c>
      <c r="D24" s="42">
        <v>1663982917.6150999</v>
      </c>
      <c r="E24" s="43">
        <f t="shared" si="2"/>
        <v>2589978169.7451</v>
      </c>
      <c r="F24" s="44">
        <v>358471471.04000002</v>
      </c>
      <c r="G24" s="45">
        <v>1150439161.7790999</v>
      </c>
      <c r="H24" s="46">
        <f t="shared" si="1"/>
        <v>1508910632.8190999</v>
      </c>
      <c r="J24" s="456"/>
      <c r="K24" s="456"/>
      <c r="L24" s="456"/>
      <c r="M24" s="456"/>
      <c r="N24" s="456"/>
      <c r="O24" s="456"/>
    </row>
    <row r="25" spans="1:15">
      <c r="A25" s="37">
        <v>16</v>
      </c>
      <c r="B25" s="41" t="s">
        <v>57</v>
      </c>
      <c r="C25" s="42">
        <v>529042871.54000002</v>
      </c>
      <c r="D25" s="42">
        <v>2288955680.5907001</v>
      </c>
      <c r="E25" s="43">
        <f t="shared" si="2"/>
        <v>2817998552.1307001</v>
      </c>
      <c r="F25" s="44">
        <v>209750020.69999999</v>
      </c>
      <c r="G25" s="45">
        <v>1958237445.4953001</v>
      </c>
      <c r="H25" s="46">
        <f t="shared" si="1"/>
        <v>2167987466.1953001</v>
      </c>
      <c r="J25" s="456"/>
      <c r="K25" s="456"/>
      <c r="L25" s="456"/>
      <c r="M25" s="456"/>
      <c r="N25" s="456"/>
      <c r="O25" s="456"/>
    </row>
    <row r="26" spans="1:15">
      <c r="A26" s="37">
        <v>17</v>
      </c>
      <c r="B26" s="41" t="s">
        <v>58</v>
      </c>
      <c r="C26" s="50">
        <v>0</v>
      </c>
      <c r="D26" s="50">
        <v>0</v>
      </c>
      <c r="E26" s="43">
        <f t="shared" si="2"/>
        <v>0</v>
      </c>
      <c r="F26" s="51">
        <v>0</v>
      </c>
      <c r="G26" s="52">
        <v>0</v>
      </c>
      <c r="H26" s="46">
        <f t="shared" si="1"/>
        <v>0</v>
      </c>
      <c r="J26" s="456"/>
      <c r="K26" s="456"/>
      <c r="L26" s="456"/>
      <c r="M26" s="456"/>
      <c r="N26" s="456"/>
      <c r="O26" s="456"/>
    </row>
    <row r="27" spans="1:15">
      <c r="A27" s="37">
        <v>18</v>
      </c>
      <c r="B27" s="41" t="s">
        <v>59</v>
      </c>
      <c r="C27" s="42">
        <v>1277195700</v>
      </c>
      <c r="D27" s="42">
        <v>1108564890.1700001</v>
      </c>
      <c r="E27" s="43">
        <f t="shared" si="2"/>
        <v>2385760590.1700001</v>
      </c>
      <c r="F27" s="44">
        <v>579664631.73000002</v>
      </c>
      <c r="G27" s="45">
        <v>569585738.09000003</v>
      </c>
      <c r="H27" s="46">
        <f t="shared" si="1"/>
        <v>1149250369.8200002</v>
      </c>
      <c r="J27" s="456"/>
      <c r="K27" s="456"/>
      <c r="L27" s="456"/>
      <c r="M27" s="456"/>
      <c r="N27" s="456"/>
      <c r="O27" s="456"/>
    </row>
    <row r="28" spans="1:15">
      <c r="A28" s="37">
        <v>19</v>
      </c>
      <c r="B28" s="41" t="s">
        <v>60</v>
      </c>
      <c r="C28" s="42">
        <v>14957941.9</v>
      </c>
      <c r="D28" s="42">
        <v>37573225.765000001</v>
      </c>
      <c r="E28" s="43">
        <f t="shared" si="2"/>
        <v>52531167.664999999</v>
      </c>
      <c r="F28" s="44">
        <v>8711991.1899999995</v>
      </c>
      <c r="G28" s="45">
        <v>29362506.130800001</v>
      </c>
      <c r="H28" s="46">
        <f t="shared" si="1"/>
        <v>38074497.320799999</v>
      </c>
      <c r="J28" s="456"/>
      <c r="K28" s="456"/>
      <c r="L28" s="456"/>
      <c r="M28" s="456"/>
      <c r="N28" s="456"/>
      <c r="O28" s="456"/>
    </row>
    <row r="29" spans="1:15">
      <c r="A29" s="37">
        <v>20</v>
      </c>
      <c r="B29" s="41" t="s">
        <v>61</v>
      </c>
      <c r="C29" s="42">
        <v>116471416.745</v>
      </c>
      <c r="D29" s="42">
        <v>48737247.700000003</v>
      </c>
      <c r="E29" s="43">
        <f t="shared" si="2"/>
        <v>165208664.44499999</v>
      </c>
      <c r="F29" s="44">
        <v>96309261.389200002</v>
      </c>
      <c r="G29" s="45">
        <v>131071905.77800001</v>
      </c>
      <c r="H29" s="46">
        <f t="shared" si="1"/>
        <v>227381167.16720003</v>
      </c>
      <c r="J29" s="456"/>
      <c r="K29" s="456"/>
      <c r="L29" s="456"/>
      <c r="M29" s="456"/>
      <c r="N29" s="456"/>
      <c r="O29" s="456"/>
    </row>
    <row r="30" spans="1:15">
      <c r="A30" s="37">
        <v>21</v>
      </c>
      <c r="B30" s="41" t="s">
        <v>62</v>
      </c>
      <c r="C30" s="42">
        <v>12562250</v>
      </c>
      <c r="D30" s="42">
        <v>455349700</v>
      </c>
      <c r="E30" s="43">
        <f t="shared" si="2"/>
        <v>467911950</v>
      </c>
      <c r="F30" s="44">
        <v>12562250</v>
      </c>
      <c r="G30" s="45">
        <v>395405000</v>
      </c>
      <c r="H30" s="46">
        <f t="shared" si="1"/>
        <v>407967250</v>
      </c>
      <c r="J30" s="456"/>
      <c r="K30" s="456"/>
      <c r="L30" s="456"/>
      <c r="M30" s="456"/>
      <c r="N30" s="456"/>
      <c r="O30" s="456"/>
    </row>
    <row r="31" spans="1:15">
      <c r="A31" s="37">
        <v>22</v>
      </c>
      <c r="B31" s="49" t="s">
        <v>63</v>
      </c>
      <c r="C31" s="43">
        <f>SUM(C22:C30)</f>
        <v>3902836887.1668963</v>
      </c>
      <c r="D31" s="43">
        <f>SUM(D22:D30)</f>
        <v>7120924648.5242004</v>
      </c>
      <c r="E31" s="43">
        <f>C31+D31</f>
        <v>11023761535.691097</v>
      </c>
      <c r="F31" s="43">
        <f>SUM(F22:F30)</f>
        <v>2086439458.6992114</v>
      </c>
      <c r="G31" s="43">
        <f>SUM(G22:G30)</f>
        <v>5544673506.2201996</v>
      </c>
      <c r="H31" s="46">
        <f t="shared" si="1"/>
        <v>7631112964.9194107</v>
      </c>
      <c r="J31" s="456"/>
      <c r="K31" s="456"/>
      <c r="L31" s="456"/>
      <c r="M31" s="456"/>
      <c r="N31" s="456"/>
      <c r="O31" s="456"/>
    </row>
    <row r="32" spans="1:15">
      <c r="A32" s="37"/>
      <c r="B32" s="38" t="s">
        <v>64</v>
      </c>
      <c r="C32" s="50"/>
      <c r="D32" s="50"/>
      <c r="E32" s="42"/>
      <c r="F32" s="51"/>
      <c r="G32" s="52"/>
      <c r="H32" s="53"/>
      <c r="J32" s="456"/>
      <c r="K32" s="456"/>
      <c r="L32" s="456"/>
      <c r="M32" s="456"/>
      <c r="N32" s="456"/>
      <c r="O32" s="456"/>
    </row>
    <row r="33" spans="1:15">
      <c r="A33" s="37">
        <v>23</v>
      </c>
      <c r="B33" s="41" t="s">
        <v>65</v>
      </c>
      <c r="C33" s="42">
        <v>21015907.600000001</v>
      </c>
      <c r="D33" s="50">
        <v>0</v>
      </c>
      <c r="E33" s="43">
        <f t="shared" si="2"/>
        <v>21015907.600000001</v>
      </c>
      <c r="F33" s="44">
        <v>21015606</v>
      </c>
      <c r="G33" s="52">
        <v>0</v>
      </c>
      <c r="H33" s="46">
        <f t="shared" si="1"/>
        <v>21015606</v>
      </c>
      <c r="J33" s="456"/>
      <c r="K33" s="456"/>
      <c r="L33" s="456"/>
      <c r="M33" s="456"/>
      <c r="N33" s="456"/>
      <c r="O33" s="456"/>
    </row>
    <row r="34" spans="1:15">
      <c r="A34" s="37">
        <v>24</v>
      </c>
      <c r="B34" s="41" t="s">
        <v>66</v>
      </c>
      <c r="C34" s="42">
        <v>0</v>
      </c>
      <c r="D34" s="50">
        <v>0</v>
      </c>
      <c r="E34" s="43">
        <f t="shared" si="2"/>
        <v>0</v>
      </c>
      <c r="F34" s="44">
        <v>0</v>
      </c>
      <c r="G34" s="52">
        <v>0</v>
      </c>
      <c r="H34" s="46">
        <f t="shared" si="1"/>
        <v>0</v>
      </c>
      <c r="J34" s="456"/>
      <c r="K34" s="456"/>
      <c r="L34" s="456"/>
      <c r="M34" s="456"/>
      <c r="N34" s="456"/>
      <c r="O34" s="456"/>
    </row>
    <row r="35" spans="1:15">
      <c r="A35" s="37">
        <v>25</v>
      </c>
      <c r="B35" s="48" t="s">
        <v>67</v>
      </c>
      <c r="C35" s="42">
        <v>0</v>
      </c>
      <c r="D35" s="50">
        <v>0</v>
      </c>
      <c r="E35" s="43">
        <f t="shared" si="2"/>
        <v>0</v>
      </c>
      <c r="F35" s="44">
        <v>0</v>
      </c>
      <c r="G35" s="52">
        <v>0</v>
      </c>
      <c r="H35" s="46">
        <f t="shared" si="1"/>
        <v>0</v>
      </c>
      <c r="J35" s="456"/>
      <c r="K35" s="456"/>
      <c r="L35" s="456"/>
      <c r="M35" s="456"/>
      <c r="N35" s="456"/>
      <c r="O35" s="456"/>
    </row>
    <row r="36" spans="1:15">
      <c r="A36" s="37">
        <v>26</v>
      </c>
      <c r="B36" s="41" t="s">
        <v>68</v>
      </c>
      <c r="C36" s="42">
        <v>554124359.33000004</v>
      </c>
      <c r="D36" s="50">
        <v>0</v>
      </c>
      <c r="E36" s="43">
        <f t="shared" si="2"/>
        <v>554124359.33000004</v>
      </c>
      <c r="F36" s="44">
        <v>546073044.26999998</v>
      </c>
      <c r="G36" s="52">
        <v>0</v>
      </c>
      <c r="H36" s="46">
        <f t="shared" si="1"/>
        <v>546073044.26999998</v>
      </c>
      <c r="J36" s="456"/>
      <c r="K36" s="456"/>
      <c r="L36" s="456"/>
      <c r="M36" s="456"/>
      <c r="N36" s="456"/>
      <c r="O36" s="456"/>
    </row>
    <row r="37" spans="1:15">
      <c r="A37" s="37">
        <v>27</v>
      </c>
      <c r="B37" s="41" t="s">
        <v>69</v>
      </c>
      <c r="C37" s="42">
        <v>0</v>
      </c>
      <c r="D37" s="50">
        <v>0</v>
      </c>
      <c r="E37" s="43">
        <f t="shared" si="2"/>
        <v>0</v>
      </c>
      <c r="F37" s="44">
        <v>0</v>
      </c>
      <c r="G37" s="52">
        <v>0</v>
      </c>
      <c r="H37" s="46">
        <f t="shared" si="1"/>
        <v>0</v>
      </c>
      <c r="J37" s="456"/>
      <c r="K37" s="456"/>
      <c r="L37" s="456"/>
      <c r="M37" s="456"/>
      <c r="N37" s="456"/>
      <c r="O37" s="456"/>
    </row>
    <row r="38" spans="1:15">
      <c r="A38" s="37">
        <v>28</v>
      </c>
      <c r="B38" s="41" t="s">
        <v>70</v>
      </c>
      <c r="C38" s="42">
        <v>937041176.51620018</v>
      </c>
      <c r="D38" s="50">
        <v>0</v>
      </c>
      <c r="E38" s="43">
        <f t="shared" si="2"/>
        <v>937041176.51620018</v>
      </c>
      <c r="F38" s="44">
        <v>770344845.97600007</v>
      </c>
      <c r="G38" s="52">
        <v>0</v>
      </c>
      <c r="H38" s="46">
        <f t="shared" si="1"/>
        <v>770344845.97600007</v>
      </c>
      <c r="J38" s="456"/>
      <c r="K38" s="456"/>
      <c r="L38" s="456"/>
      <c r="M38" s="456"/>
      <c r="N38" s="456"/>
      <c r="O38" s="456"/>
    </row>
    <row r="39" spans="1:15">
      <c r="A39" s="37">
        <v>29</v>
      </c>
      <c r="B39" s="41" t="s">
        <v>71</v>
      </c>
      <c r="C39" s="42">
        <v>70040845.019999996</v>
      </c>
      <c r="D39" s="50">
        <v>0</v>
      </c>
      <c r="E39" s="43">
        <f t="shared" si="2"/>
        <v>70040845.019999996</v>
      </c>
      <c r="F39" s="44">
        <v>70040845.019999996</v>
      </c>
      <c r="G39" s="52">
        <v>0</v>
      </c>
      <c r="H39" s="46">
        <f t="shared" si="1"/>
        <v>70040845.019999996</v>
      </c>
      <c r="J39" s="456"/>
      <c r="K39" s="456"/>
      <c r="L39" s="456"/>
      <c r="M39" s="456"/>
      <c r="N39" s="456"/>
      <c r="O39" s="456"/>
    </row>
    <row r="40" spans="1:15">
      <c r="A40" s="37">
        <v>30</v>
      </c>
      <c r="B40" s="318" t="s">
        <v>278</v>
      </c>
      <c r="C40" s="42">
        <v>1582222288.4662004</v>
      </c>
      <c r="D40" s="50">
        <v>0</v>
      </c>
      <c r="E40" s="43">
        <f t="shared" si="2"/>
        <v>1582222288.4662004</v>
      </c>
      <c r="F40" s="44">
        <v>1407474341.266</v>
      </c>
      <c r="G40" s="52">
        <v>0</v>
      </c>
      <c r="H40" s="46">
        <f t="shared" si="1"/>
        <v>1407474341.266</v>
      </c>
      <c r="J40" s="456"/>
      <c r="K40" s="456"/>
      <c r="L40" s="456"/>
      <c r="M40" s="456"/>
      <c r="N40" s="456"/>
      <c r="O40" s="456"/>
    </row>
    <row r="41" spans="1:15" ht="15" thickBot="1">
      <c r="A41" s="54">
        <v>31</v>
      </c>
      <c r="B41" s="55" t="s">
        <v>72</v>
      </c>
      <c r="C41" s="56">
        <f>C31+C40</f>
        <v>5485059175.6330967</v>
      </c>
      <c r="D41" s="56">
        <f>D31+D40</f>
        <v>7120924648.5242004</v>
      </c>
      <c r="E41" s="56">
        <f>C41+D41</f>
        <v>12605983824.157297</v>
      </c>
      <c r="F41" s="56">
        <f>F31+F40</f>
        <v>3493913799.9652114</v>
      </c>
      <c r="G41" s="56">
        <f>G31+G40</f>
        <v>5544673506.2201996</v>
      </c>
      <c r="H41" s="57">
        <f>F41+G41</f>
        <v>9038587306.1854115</v>
      </c>
      <c r="J41" s="456"/>
      <c r="K41" s="456"/>
      <c r="L41" s="456"/>
      <c r="M41" s="456"/>
      <c r="N41" s="456"/>
      <c r="O41" s="456"/>
    </row>
    <row r="43" spans="1:15">
      <c r="B43" s="58"/>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pane xSplit="1" ySplit="6" topLeftCell="B7" activePane="bottomRight" state="frozen"/>
      <selection activeCell="B9" sqref="B9"/>
      <selection pane="topRight" activeCell="B9" sqref="B9"/>
      <selection pane="bottomLeft" activeCell="B9" sqref="B9"/>
      <selection pane="bottomRight" activeCell="F14" sqref="F14"/>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15">
      <c r="A1" s="2" t="s">
        <v>35</v>
      </c>
      <c r="B1" s="437" t="str">
        <f>'1. key ratios '!B1</f>
        <v>TBC BANK</v>
      </c>
      <c r="C1" s="3"/>
    </row>
    <row r="2" spans="1:15">
      <c r="A2" s="2" t="s">
        <v>36</v>
      </c>
      <c r="B2" s="436">
        <f>'1. key ratios '!B2</f>
        <v>43100</v>
      </c>
      <c r="C2" s="6"/>
      <c r="D2" s="7"/>
      <c r="E2" s="7"/>
      <c r="F2" s="7"/>
      <c r="G2" s="7"/>
      <c r="H2" s="7"/>
    </row>
    <row r="3" spans="1:15">
      <c r="A3" s="2"/>
      <c r="B3" s="3"/>
      <c r="C3" s="6"/>
      <c r="D3" s="7"/>
      <c r="E3" s="7"/>
      <c r="F3" s="7"/>
      <c r="G3" s="7"/>
      <c r="H3" s="7"/>
    </row>
    <row r="4" spans="1:15" ht="13.5" thickBot="1">
      <c r="A4" s="60" t="s">
        <v>204</v>
      </c>
      <c r="B4" s="270" t="s">
        <v>27</v>
      </c>
      <c r="C4" s="30"/>
      <c r="D4" s="32"/>
      <c r="E4" s="32"/>
      <c r="F4" s="33"/>
      <c r="G4" s="33"/>
      <c r="H4" s="61" t="s">
        <v>78</v>
      </c>
    </row>
    <row r="5" spans="1:15">
      <c r="A5" s="62" t="s">
        <v>11</v>
      </c>
      <c r="B5" s="63"/>
      <c r="C5" s="487" t="s">
        <v>73</v>
      </c>
      <c r="D5" s="488"/>
      <c r="E5" s="489"/>
      <c r="F5" s="487" t="s">
        <v>77</v>
      </c>
      <c r="G5" s="488"/>
      <c r="H5" s="490"/>
    </row>
    <row r="6" spans="1:15">
      <c r="A6" s="64" t="s">
        <v>11</v>
      </c>
      <c r="B6" s="65"/>
      <c r="C6" s="66" t="s">
        <v>74</v>
      </c>
      <c r="D6" s="66" t="s">
        <v>75</v>
      </c>
      <c r="E6" s="66" t="s">
        <v>76</v>
      </c>
      <c r="F6" s="66" t="s">
        <v>74</v>
      </c>
      <c r="G6" s="66" t="s">
        <v>75</v>
      </c>
      <c r="H6" s="67" t="s">
        <v>76</v>
      </c>
    </row>
    <row r="7" spans="1:15">
      <c r="A7" s="68"/>
      <c r="B7" s="270" t="s">
        <v>203</v>
      </c>
      <c r="C7" s="69"/>
      <c r="D7" s="69"/>
      <c r="E7" s="69"/>
      <c r="F7" s="69"/>
      <c r="G7" s="69"/>
      <c r="H7" s="70"/>
    </row>
    <row r="8" spans="1:15">
      <c r="A8" s="68">
        <v>1</v>
      </c>
      <c r="B8" s="71" t="s">
        <v>202</v>
      </c>
      <c r="C8" s="69">
        <v>7525582.7199999997</v>
      </c>
      <c r="D8" s="69">
        <v>7412764.8300000001</v>
      </c>
      <c r="E8" s="72">
        <f t="shared" ref="E8:E22" si="0">C8+D8</f>
        <v>14938347.550000001</v>
      </c>
      <c r="F8" s="69">
        <v>3832952.69</v>
      </c>
      <c r="G8" s="69">
        <v>-144702.6</v>
      </c>
      <c r="H8" s="73">
        <f t="shared" ref="H8:H22" si="1">F8+G8</f>
        <v>3688250.09</v>
      </c>
      <c r="J8" s="457"/>
      <c r="K8" s="457"/>
      <c r="L8" s="457"/>
      <c r="M8" s="457"/>
      <c r="N8" s="457"/>
      <c r="O8" s="457"/>
    </row>
    <row r="9" spans="1:15">
      <c r="A9" s="68">
        <v>2</v>
      </c>
      <c r="B9" s="71" t="s">
        <v>201</v>
      </c>
      <c r="C9" s="74">
        <f>C10+C11+C12+C13+C14+C15+C16+C17+C18</f>
        <v>408575256.95999998</v>
      </c>
      <c r="D9" s="74">
        <f>D10+D11+D12+D13+D14+D15+D16+D17+D18</f>
        <v>386077793.75000006</v>
      </c>
      <c r="E9" s="72">
        <f t="shared" si="0"/>
        <v>794653050.71000004</v>
      </c>
      <c r="F9" s="74">
        <f>F10+F11+F12+F13+F14+F15+F16+F17+F18</f>
        <v>268296763.74000001</v>
      </c>
      <c r="G9" s="74">
        <f>G10+G11+G12+G13+G14+G15+G16+G17+G18</f>
        <v>295568138.12</v>
      </c>
      <c r="H9" s="73">
        <f t="shared" si="1"/>
        <v>563864901.86000001</v>
      </c>
      <c r="J9" s="457"/>
      <c r="K9" s="457"/>
      <c r="L9" s="457"/>
      <c r="M9" s="457"/>
      <c r="N9" s="457"/>
      <c r="O9" s="457"/>
    </row>
    <row r="10" spans="1:15">
      <c r="A10" s="68">
        <v>2.1</v>
      </c>
      <c r="B10" s="75" t="s">
        <v>200</v>
      </c>
      <c r="C10" s="69">
        <v>3458.18</v>
      </c>
      <c r="D10" s="69">
        <v>729799.14</v>
      </c>
      <c r="E10" s="72">
        <f t="shared" si="0"/>
        <v>733257.32000000007</v>
      </c>
      <c r="F10" s="69">
        <v>158967.18</v>
      </c>
      <c r="G10" s="69">
        <v>119854.25</v>
      </c>
      <c r="H10" s="73">
        <f t="shared" si="1"/>
        <v>278821.43</v>
      </c>
      <c r="J10" s="457"/>
      <c r="K10" s="457"/>
      <c r="L10" s="457"/>
      <c r="M10" s="457"/>
      <c r="N10" s="457"/>
      <c r="O10" s="457"/>
    </row>
    <row r="11" spans="1:15">
      <c r="A11" s="68">
        <v>2.2000000000000002</v>
      </c>
      <c r="B11" s="75" t="s">
        <v>199</v>
      </c>
      <c r="C11" s="69">
        <v>55311823.689999998</v>
      </c>
      <c r="D11" s="69">
        <v>86685800.748500019</v>
      </c>
      <c r="E11" s="72">
        <f t="shared" si="0"/>
        <v>141997624.43850002</v>
      </c>
      <c r="F11" s="69">
        <v>36136699.920000002</v>
      </c>
      <c r="G11" s="69">
        <v>79022238.519999996</v>
      </c>
      <c r="H11" s="73">
        <f t="shared" si="1"/>
        <v>115158938.44</v>
      </c>
      <c r="J11" s="457"/>
      <c r="K11" s="457"/>
      <c r="L11" s="457"/>
      <c r="M11" s="457"/>
      <c r="N11" s="457"/>
      <c r="O11" s="457"/>
    </row>
    <row r="12" spans="1:15">
      <c r="A12" s="68">
        <v>2.2999999999999998</v>
      </c>
      <c r="B12" s="75" t="s">
        <v>198</v>
      </c>
      <c r="C12" s="69">
        <v>12361959.370000001</v>
      </c>
      <c r="D12" s="69">
        <v>32024573.284999996</v>
      </c>
      <c r="E12" s="72">
        <f t="shared" si="0"/>
        <v>44386532.655000001</v>
      </c>
      <c r="F12" s="69">
        <v>6913308.0499999998</v>
      </c>
      <c r="G12" s="69">
        <v>14037025.550000001</v>
      </c>
      <c r="H12" s="73">
        <f t="shared" si="1"/>
        <v>20950333.600000001</v>
      </c>
      <c r="J12" s="457"/>
      <c r="K12" s="457"/>
      <c r="L12" s="457"/>
      <c r="M12" s="457"/>
      <c r="N12" s="457"/>
      <c r="O12" s="457"/>
    </row>
    <row r="13" spans="1:15">
      <c r="A13" s="68">
        <v>2.4</v>
      </c>
      <c r="B13" s="75" t="s">
        <v>197</v>
      </c>
      <c r="C13" s="69">
        <v>3912635.44</v>
      </c>
      <c r="D13" s="69">
        <v>11608640.0646</v>
      </c>
      <c r="E13" s="72">
        <f t="shared" si="0"/>
        <v>15521275.5046</v>
      </c>
      <c r="F13" s="69">
        <v>1680938.15</v>
      </c>
      <c r="G13" s="69">
        <v>11309223.57</v>
      </c>
      <c r="H13" s="73">
        <f t="shared" si="1"/>
        <v>12990161.720000001</v>
      </c>
      <c r="J13" s="457"/>
      <c r="K13" s="457"/>
      <c r="L13" s="457"/>
      <c r="M13" s="457"/>
      <c r="N13" s="457"/>
      <c r="O13" s="457"/>
    </row>
    <row r="14" spans="1:15">
      <c r="A14" s="68">
        <v>2.5</v>
      </c>
      <c r="B14" s="75" t="s">
        <v>196</v>
      </c>
      <c r="C14" s="69">
        <v>6481634.4699999997</v>
      </c>
      <c r="D14" s="69">
        <v>16932916.777399998</v>
      </c>
      <c r="E14" s="72">
        <f t="shared" si="0"/>
        <v>23414551.247399997</v>
      </c>
      <c r="F14" s="69">
        <v>4734593.4800000004</v>
      </c>
      <c r="G14" s="69">
        <v>11810411.870000001</v>
      </c>
      <c r="H14" s="73">
        <f t="shared" si="1"/>
        <v>16545005.350000001</v>
      </c>
      <c r="J14" s="457"/>
      <c r="K14" s="457"/>
      <c r="L14" s="457"/>
      <c r="M14" s="457"/>
      <c r="N14" s="457"/>
      <c r="O14" s="457"/>
    </row>
    <row r="15" spans="1:15">
      <c r="A15" s="68">
        <v>2.6</v>
      </c>
      <c r="B15" s="75" t="s">
        <v>195</v>
      </c>
      <c r="C15" s="69">
        <v>10845937.259999998</v>
      </c>
      <c r="D15" s="69">
        <v>23161924.422699999</v>
      </c>
      <c r="E15" s="72">
        <f t="shared" si="0"/>
        <v>34007861.682699993</v>
      </c>
      <c r="F15" s="69">
        <v>6626042.0499999998</v>
      </c>
      <c r="G15" s="69">
        <v>17605179.459999997</v>
      </c>
      <c r="H15" s="73">
        <f t="shared" si="1"/>
        <v>24231221.509999998</v>
      </c>
      <c r="J15" s="457"/>
      <c r="K15" s="457"/>
      <c r="L15" s="457"/>
      <c r="M15" s="457"/>
      <c r="N15" s="457"/>
      <c r="O15" s="457"/>
    </row>
    <row r="16" spans="1:15">
      <c r="A16" s="68">
        <v>2.7</v>
      </c>
      <c r="B16" s="75" t="s">
        <v>194</v>
      </c>
      <c r="C16" s="69">
        <v>8104188.29</v>
      </c>
      <c r="D16" s="69">
        <v>7729997.6273999996</v>
      </c>
      <c r="E16" s="72">
        <f t="shared" si="0"/>
        <v>15834185.917399999</v>
      </c>
      <c r="F16" s="69">
        <v>2742233.09</v>
      </c>
      <c r="G16" s="69">
        <v>12768422.980000002</v>
      </c>
      <c r="H16" s="73">
        <f t="shared" si="1"/>
        <v>15510656.070000002</v>
      </c>
      <c r="J16" s="457"/>
      <c r="K16" s="457"/>
      <c r="L16" s="457"/>
      <c r="M16" s="457"/>
      <c r="N16" s="457"/>
      <c r="O16" s="457"/>
    </row>
    <row r="17" spans="1:15">
      <c r="A17" s="68">
        <v>2.8</v>
      </c>
      <c r="B17" s="75" t="s">
        <v>193</v>
      </c>
      <c r="C17" s="69">
        <v>309687830.06</v>
      </c>
      <c r="D17" s="69">
        <v>186171981.12</v>
      </c>
      <c r="E17" s="72">
        <f t="shared" si="0"/>
        <v>495859811.18000001</v>
      </c>
      <c r="F17" s="69">
        <v>208589056.77000001</v>
      </c>
      <c r="G17" s="69">
        <v>132380834.86</v>
      </c>
      <c r="H17" s="73">
        <f t="shared" si="1"/>
        <v>340969891.63</v>
      </c>
      <c r="J17" s="457"/>
      <c r="K17" s="457"/>
      <c r="L17" s="457"/>
      <c r="M17" s="457"/>
      <c r="N17" s="457"/>
      <c r="O17" s="457"/>
    </row>
    <row r="18" spans="1:15">
      <c r="A18" s="68">
        <v>2.9</v>
      </c>
      <c r="B18" s="75" t="s">
        <v>192</v>
      </c>
      <c r="C18" s="69">
        <v>1865790.1999999997</v>
      </c>
      <c r="D18" s="69">
        <v>21032160.564399999</v>
      </c>
      <c r="E18" s="72">
        <f t="shared" si="0"/>
        <v>22897950.764399998</v>
      </c>
      <c r="F18" s="69">
        <v>714925.05</v>
      </c>
      <c r="G18" s="69">
        <v>16514947.059999999</v>
      </c>
      <c r="H18" s="73">
        <f t="shared" si="1"/>
        <v>17229872.109999999</v>
      </c>
      <c r="J18" s="457"/>
      <c r="K18" s="457"/>
      <c r="L18" s="457"/>
      <c r="M18" s="457"/>
      <c r="N18" s="457"/>
      <c r="O18" s="457"/>
    </row>
    <row r="19" spans="1:15">
      <c r="A19" s="68">
        <v>3</v>
      </c>
      <c r="B19" s="71" t="s">
        <v>191</v>
      </c>
      <c r="C19" s="69">
        <v>16524833.9</v>
      </c>
      <c r="D19" s="69">
        <v>3036821.35</v>
      </c>
      <c r="E19" s="72">
        <f t="shared" si="0"/>
        <v>19561655.25</v>
      </c>
      <c r="F19" s="69">
        <v>14767156.880000001</v>
      </c>
      <c r="G19" s="69">
        <v>4625269.12</v>
      </c>
      <c r="H19" s="73">
        <f t="shared" si="1"/>
        <v>19392426</v>
      </c>
      <c r="J19" s="457"/>
      <c r="K19" s="457"/>
      <c r="L19" s="457"/>
      <c r="M19" s="457"/>
      <c r="N19" s="457"/>
      <c r="O19" s="457"/>
    </row>
    <row r="20" spans="1:15">
      <c r="A20" s="68">
        <v>4</v>
      </c>
      <c r="B20" s="71" t="s">
        <v>190</v>
      </c>
      <c r="C20" s="69">
        <v>78623638.799999997</v>
      </c>
      <c r="D20" s="69">
        <v>134562.81</v>
      </c>
      <c r="E20" s="72">
        <f t="shared" si="0"/>
        <v>78758201.609999999</v>
      </c>
      <c r="F20" s="69">
        <v>54513605.780000001</v>
      </c>
      <c r="G20" s="69">
        <v>39923.58</v>
      </c>
      <c r="H20" s="73">
        <f t="shared" si="1"/>
        <v>54553529.359999999</v>
      </c>
      <c r="J20" s="457"/>
      <c r="K20" s="457"/>
      <c r="L20" s="457"/>
      <c r="M20" s="457"/>
      <c r="N20" s="457"/>
      <c r="O20" s="457"/>
    </row>
    <row r="21" spans="1:15">
      <c r="A21" s="68">
        <v>5</v>
      </c>
      <c r="B21" s="71" t="s">
        <v>189</v>
      </c>
      <c r="C21" s="69">
        <v>0</v>
      </c>
      <c r="D21" s="69">
        <v>0</v>
      </c>
      <c r="E21" s="72">
        <f t="shared" si="0"/>
        <v>0</v>
      </c>
      <c r="F21" s="69">
        <v>0</v>
      </c>
      <c r="G21" s="69">
        <v>0</v>
      </c>
      <c r="H21" s="73">
        <f t="shared" si="1"/>
        <v>0</v>
      </c>
      <c r="J21" s="457"/>
      <c r="K21" s="457"/>
      <c r="L21" s="457"/>
      <c r="M21" s="457"/>
      <c r="N21" s="457"/>
      <c r="O21" s="457"/>
    </row>
    <row r="22" spans="1:15">
      <c r="A22" s="68">
        <v>6</v>
      </c>
      <c r="B22" s="76" t="s">
        <v>188</v>
      </c>
      <c r="C22" s="74">
        <f>C8+C9+C19+C20+C21</f>
        <v>511249312.38</v>
      </c>
      <c r="D22" s="74">
        <f>D8+D9+D19+D20+D21</f>
        <v>396661942.74000007</v>
      </c>
      <c r="E22" s="72">
        <f t="shared" si="0"/>
        <v>907911255.12000012</v>
      </c>
      <c r="F22" s="74">
        <f>F8+F9+F19+F20+F21</f>
        <v>341410479.09000003</v>
      </c>
      <c r="G22" s="74">
        <f>G8+G9+G19+G20+G21</f>
        <v>300088628.21999997</v>
      </c>
      <c r="H22" s="73">
        <f t="shared" si="1"/>
        <v>641499107.30999994</v>
      </c>
      <c r="J22" s="457"/>
      <c r="K22" s="457"/>
      <c r="L22" s="457"/>
      <c r="M22" s="457"/>
      <c r="N22" s="457"/>
      <c r="O22" s="457"/>
    </row>
    <row r="23" spans="1:15">
      <c r="A23" s="68"/>
      <c r="B23" s="270" t="s">
        <v>187</v>
      </c>
      <c r="C23" s="77"/>
      <c r="D23" s="77"/>
      <c r="E23" s="78"/>
      <c r="F23" s="77"/>
      <c r="G23" s="77"/>
      <c r="H23" s="79"/>
      <c r="J23" s="457"/>
      <c r="K23" s="457"/>
      <c r="L23" s="457"/>
      <c r="M23" s="457"/>
      <c r="N23" s="457"/>
      <c r="O23" s="457"/>
    </row>
    <row r="24" spans="1:15">
      <c r="A24" s="68">
        <v>7</v>
      </c>
      <c r="B24" s="71" t="s">
        <v>186</v>
      </c>
      <c r="C24" s="69">
        <v>83141411.829999998</v>
      </c>
      <c r="D24" s="69">
        <v>32541912.260000002</v>
      </c>
      <c r="E24" s="72">
        <f t="shared" ref="E24:E31" si="2">C24+D24</f>
        <v>115683324.09</v>
      </c>
      <c r="F24" s="69">
        <v>30353468.390000001</v>
      </c>
      <c r="G24" s="69">
        <v>20184248.030000001</v>
      </c>
      <c r="H24" s="73">
        <f t="shared" ref="H24:H31" si="3">F24+G24</f>
        <v>50537716.420000002</v>
      </c>
      <c r="J24" s="457"/>
      <c r="K24" s="457"/>
      <c r="L24" s="457"/>
      <c r="M24" s="457"/>
      <c r="N24" s="457"/>
      <c r="O24" s="457"/>
    </row>
    <row r="25" spans="1:15">
      <c r="A25" s="68">
        <v>8</v>
      </c>
      <c r="B25" s="71" t="s">
        <v>185</v>
      </c>
      <c r="C25" s="69">
        <v>34859543.990000002</v>
      </c>
      <c r="D25" s="69">
        <v>89598392.280000001</v>
      </c>
      <c r="E25" s="72">
        <f t="shared" si="2"/>
        <v>124457936.27000001</v>
      </c>
      <c r="F25" s="69">
        <v>20881791.510000002</v>
      </c>
      <c r="G25" s="69">
        <v>76177635.560000002</v>
      </c>
      <c r="H25" s="73">
        <f t="shared" si="3"/>
        <v>97059427.070000008</v>
      </c>
      <c r="J25" s="457"/>
      <c r="K25" s="457"/>
      <c r="L25" s="457"/>
      <c r="M25" s="457"/>
      <c r="N25" s="457"/>
      <c r="O25" s="457"/>
    </row>
    <row r="26" spans="1:15">
      <c r="A26" s="68">
        <v>9</v>
      </c>
      <c r="B26" s="71" t="s">
        <v>184</v>
      </c>
      <c r="C26" s="69">
        <v>6034967.1200000001</v>
      </c>
      <c r="D26" s="69">
        <v>1576092.94</v>
      </c>
      <c r="E26" s="72">
        <f t="shared" si="2"/>
        <v>7611060.0600000005</v>
      </c>
      <c r="F26" s="69">
        <v>3237016.12</v>
      </c>
      <c r="G26" s="69">
        <v>2677584.7400000002</v>
      </c>
      <c r="H26" s="73">
        <f t="shared" si="3"/>
        <v>5914600.8600000003</v>
      </c>
      <c r="J26" s="457"/>
      <c r="K26" s="457"/>
      <c r="L26" s="457"/>
      <c r="M26" s="457"/>
      <c r="N26" s="457"/>
      <c r="O26" s="457"/>
    </row>
    <row r="27" spans="1:15">
      <c r="A27" s="68">
        <v>10</v>
      </c>
      <c r="B27" s="71" t="s">
        <v>183</v>
      </c>
      <c r="C27" s="69">
        <v>0</v>
      </c>
      <c r="D27" s="69">
        <v>0</v>
      </c>
      <c r="E27" s="72">
        <f t="shared" si="2"/>
        <v>0</v>
      </c>
      <c r="F27" s="69">
        <v>0</v>
      </c>
      <c r="G27" s="69">
        <v>0</v>
      </c>
      <c r="H27" s="73">
        <f t="shared" si="3"/>
        <v>0</v>
      </c>
      <c r="J27" s="457"/>
      <c r="K27" s="457"/>
      <c r="L27" s="457"/>
      <c r="M27" s="457"/>
      <c r="N27" s="457"/>
      <c r="O27" s="457"/>
    </row>
    <row r="28" spans="1:15">
      <c r="A28" s="68">
        <v>11</v>
      </c>
      <c r="B28" s="71" t="s">
        <v>182</v>
      </c>
      <c r="C28" s="69">
        <v>81464868.680000007</v>
      </c>
      <c r="D28" s="69">
        <v>101899989.16</v>
      </c>
      <c r="E28" s="72">
        <f t="shared" si="2"/>
        <v>183364857.84</v>
      </c>
      <c r="F28" s="69">
        <v>40480860.890000001</v>
      </c>
      <c r="G28" s="69">
        <v>59247600.090000004</v>
      </c>
      <c r="H28" s="73">
        <f t="shared" si="3"/>
        <v>99728460.980000004</v>
      </c>
      <c r="J28" s="457"/>
      <c r="K28" s="457"/>
      <c r="L28" s="457"/>
      <c r="M28" s="457"/>
      <c r="N28" s="457"/>
      <c r="O28" s="457"/>
    </row>
    <row r="29" spans="1:15">
      <c r="A29" s="68">
        <v>12</v>
      </c>
      <c r="B29" s="71" t="s">
        <v>181</v>
      </c>
      <c r="C29" s="69">
        <v>1051814.2</v>
      </c>
      <c r="D29" s="69">
        <v>34.659999999999997</v>
      </c>
      <c r="E29" s="72">
        <f t="shared" si="2"/>
        <v>1051848.8599999999</v>
      </c>
      <c r="F29" s="69">
        <v>741410.46</v>
      </c>
      <c r="G29" s="69">
        <v>25.76</v>
      </c>
      <c r="H29" s="73">
        <f t="shared" si="3"/>
        <v>741436.22</v>
      </c>
      <c r="J29" s="457"/>
      <c r="K29" s="457"/>
      <c r="L29" s="457"/>
      <c r="M29" s="457"/>
      <c r="N29" s="457"/>
      <c r="O29" s="457"/>
    </row>
    <row r="30" spans="1:15">
      <c r="A30" s="68">
        <v>13</v>
      </c>
      <c r="B30" s="80" t="s">
        <v>180</v>
      </c>
      <c r="C30" s="74">
        <f>C24+C25+C26+C27+C28+C29</f>
        <v>206552605.81999999</v>
      </c>
      <c r="D30" s="74">
        <f>D24+D25+D26+D27+D28+D29</f>
        <v>225616421.29999998</v>
      </c>
      <c r="E30" s="72">
        <f t="shared" si="2"/>
        <v>432169027.12</v>
      </c>
      <c r="F30" s="74">
        <f>F24+F25+F26+F27+F28+F29</f>
        <v>95694547.36999999</v>
      </c>
      <c r="G30" s="74">
        <f>G24+G25+G26+G27+G28+G29</f>
        <v>158287094.18000001</v>
      </c>
      <c r="H30" s="73">
        <f t="shared" si="3"/>
        <v>253981641.55000001</v>
      </c>
      <c r="J30" s="457"/>
      <c r="K30" s="457"/>
      <c r="L30" s="457"/>
      <c r="M30" s="457"/>
      <c r="N30" s="457"/>
      <c r="O30" s="457"/>
    </row>
    <row r="31" spans="1:15">
      <c r="A31" s="68">
        <v>14</v>
      </c>
      <c r="B31" s="80" t="s">
        <v>179</v>
      </c>
      <c r="C31" s="74">
        <f>C22-C30</f>
        <v>304696706.56</v>
      </c>
      <c r="D31" s="74">
        <f>D22-D30</f>
        <v>171045521.44000009</v>
      </c>
      <c r="E31" s="72">
        <f t="shared" si="2"/>
        <v>475742228.00000012</v>
      </c>
      <c r="F31" s="74">
        <f>F22-F30</f>
        <v>245715931.72000003</v>
      </c>
      <c r="G31" s="74">
        <f>G22-G30</f>
        <v>141801534.03999996</v>
      </c>
      <c r="H31" s="73">
        <f t="shared" si="3"/>
        <v>387517465.75999999</v>
      </c>
      <c r="J31" s="457"/>
      <c r="K31" s="457"/>
      <c r="L31" s="457"/>
      <c r="M31" s="457"/>
      <c r="N31" s="457"/>
      <c r="O31" s="457"/>
    </row>
    <row r="32" spans="1:15">
      <c r="A32" s="68"/>
      <c r="B32" s="81"/>
      <c r="C32" s="81"/>
      <c r="D32" s="82"/>
      <c r="E32" s="78"/>
      <c r="F32" s="82"/>
      <c r="G32" s="82"/>
      <c r="H32" s="79"/>
      <c r="J32" s="457"/>
      <c r="K32" s="457"/>
      <c r="L32" s="457"/>
      <c r="M32" s="457"/>
      <c r="N32" s="457"/>
      <c r="O32" s="457"/>
    </row>
    <row r="33" spans="1:15">
      <c r="A33" s="68"/>
      <c r="B33" s="81" t="s">
        <v>178</v>
      </c>
      <c r="C33" s="77"/>
      <c r="D33" s="77"/>
      <c r="E33" s="78"/>
      <c r="F33" s="77"/>
      <c r="G33" s="77"/>
      <c r="H33" s="79"/>
      <c r="J33" s="457"/>
      <c r="K33" s="457"/>
      <c r="L33" s="457"/>
      <c r="M33" s="457"/>
      <c r="N33" s="457"/>
      <c r="O33" s="457"/>
    </row>
    <row r="34" spans="1:15">
      <c r="A34" s="68">
        <v>15</v>
      </c>
      <c r="B34" s="83" t="s">
        <v>177</v>
      </c>
      <c r="C34" s="84">
        <f>C35-C36</f>
        <v>151273436.47</v>
      </c>
      <c r="D34" s="84">
        <f t="shared" ref="D34:G34" si="4">D35-D36</f>
        <v>18470175.416200005</v>
      </c>
      <c r="E34" s="72">
        <f t="shared" ref="E34:E45" si="5">C34+D34</f>
        <v>169743611.88620001</v>
      </c>
      <c r="F34" s="84">
        <f t="shared" si="4"/>
        <v>81079157.480000004</v>
      </c>
      <c r="G34" s="84">
        <f t="shared" si="4"/>
        <v>15118407.006000005</v>
      </c>
      <c r="H34" s="72">
        <f t="shared" ref="H34:H45" si="6">F34+G34</f>
        <v>96197564.486000001</v>
      </c>
      <c r="J34" s="457"/>
      <c r="K34" s="457"/>
      <c r="L34" s="457"/>
      <c r="M34" s="457"/>
      <c r="N34" s="457"/>
      <c r="O34" s="457"/>
    </row>
    <row r="35" spans="1:15">
      <c r="A35" s="68">
        <v>15.1</v>
      </c>
      <c r="B35" s="75" t="s">
        <v>176</v>
      </c>
      <c r="C35" s="69">
        <v>192448485.96000001</v>
      </c>
      <c r="D35" s="69">
        <v>60986971.856200002</v>
      </c>
      <c r="E35" s="72">
        <f t="shared" si="5"/>
        <v>253435457.81620002</v>
      </c>
      <c r="F35" s="69">
        <v>108820019.03</v>
      </c>
      <c r="G35" s="69">
        <v>48912189.916000001</v>
      </c>
      <c r="H35" s="72">
        <f t="shared" si="6"/>
        <v>157732208.94600001</v>
      </c>
      <c r="J35" s="457"/>
      <c r="K35" s="457"/>
      <c r="L35" s="457"/>
      <c r="M35" s="457"/>
      <c r="N35" s="457"/>
      <c r="O35" s="457"/>
    </row>
    <row r="36" spans="1:15">
      <c r="A36" s="68">
        <v>15.2</v>
      </c>
      <c r="B36" s="75" t="s">
        <v>175</v>
      </c>
      <c r="C36" s="69">
        <v>41175049.490000002</v>
      </c>
      <c r="D36" s="69">
        <v>42516796.439999998</v>
      </c>
      <c r="E36" s="72">
        <f t="shared" si="5"/>
        <v>83691845.930000007</v>
      </c>
      <c r="F36" s="69">
        <v>27740861.550000001</v>
      </c>
      <c r="G36" s="69">
        <v>33793782.909999996</v>
      </c>
      <c r="H36" s="72">
        <f t="shared" si="6"/>
        <v>61534644.459999993</v>
      </c>
      <c r="J36" s="457"/>
      <c r="K36" s="457"/>
      <c r="L36" s="457"/>
      <c r="M36" s="457"/>
      <c r="N36" s="457"/>
      <c r="O36" s="457"/>
    </row>
    <row r="37" spans="1:15">
      <c r="A37" s="68">
        <v>16</v>
      </c>
      <c r="B37" s="71" t="s">
        <v>174</v>
      </c>
      <c r="C37" s="69">
        <v>581912</v>
      </c>
      <c r="D37" s="69">
        <v>0</v>
      </c>
      <c r="E37" s="72">
        <f t="shared" si="5"/>
        <v>581912</v>
      </c>
      <c r="F37" s="69">
        <v>28157477.93</v>
      </c>
      <c r="G37" s="69">
        <v>12521.11</v>
      </c>
      <c r="H37" s="72">
        <f t="shared" si="6"/>
        <v>28169999.039999999</v>
      </c>
      <c r="J37" s="457"/>
      <c r="K37" s="457"/>
      <c r="L37" s="457"/>
      <c r="M37" s="457"/>
      <c r="N37" s="457"/>
      <c r="O37" s="457"/>
    </row>
    <row r="38" spans="1:15">
      <c r="A38" s="68">
        <v>17</v>
      </c>
      <c r="B38" s="71" t="s">
        <v>173</v>
      </c>
      <c r="C38" s="69">
        <v>0</v>
      </c>
      <c r="D38" s="69">
        <v>0</v>
      </c>
      <c r="E38" s="72">
        <f t="shared" si="5"/>
        <v>0</v>
      </c>
      <c r="F38" s="69">
        <v>0</v>
      </c>
      <c r="G38" s="69">
        <v>0</v>
      </c>
      <c r="H38" s="72">
        <f t="shared" si="6"/>
        <v>0</v>
      </c>
      <c r="J38" s="457"/>
      <c r="K38" s="457"/>
      <c r="L38" s="457"/>
      <c r="M38" s="457"/>
      <c r="N38" s="457"/>
      <c r="O38" s="457"/>
    </row>
    <row r="39" spans="1:15">
      <c r="A39" s="68">
        <v>18</v>
      </c>
      <c r="B39" s="71" t="s">
        <v>172</v>
      </c>
      <c r="C39" s="69">
        <v>28841.59</v>
      </c>
      <c r="D39" s="69">
        <v>0</v>
      </c>
      <c r="E39" s="72">
        <f t="shared" si="5"/>
        <v>28841.59</v>
      </c>
      <c r="F39" s="69">
        <v>8806057.0500000007</v>
      </c>
      <c r="G39" s="69">
        <v>-16.36</v>
      </c>
      <c r="H39" s="72">
        <f t="shared" si="6"/>
        <v>8806040.6900000013</v>
      </c>
      <c r="J39" s="457"/>
      <c r="K39" s="457"/>
      <c r="L39" s="457"/>
      <c r="M39" s="457"/>
      <c r="N39" s="457"/>
      <c r="O39" s="457"/>
    </row>
    <row r="40" spans="1:15">
      <c r="A40" s="68">
        <v>19</v>
      </c>
      <c r="B40" s="71" t="s">
        <v>171</v>
      </c>
      <c r="C40" s="69">
        <v>80384175.900000006</v>
      </c>
      <c r="D40" s="69">
        <v>0</v>
      </c>
      <c r="E40" s="72">
        <f t="shared" si="5"/>
        <v>80384175.900000006</v>
      </c>
      <c r="F40" s="69">
        <v>57439686.659999996</v>
      </c>
      <c r="G40" s="69">
        <v>0</v>
      </c>
      <c r="H40" s="72">
        <f t="shared" si="6"/>
        <v>57439686.659999996</v>
      </c>
      <c r="J40" s="457"/>
      <c r="K40" s="457"/>
      <c r="L40" s="457"/>
      <c r="M40" s="457"/>
      <c r="N40" s="457"/>
      <c r="O40" s="457"/>
    </row>
    <row r="41" spans="1:15">
      <c r="A41" s="68">
        <v>20</v>
      </c>
      <c r="B41" s="71" t="s">
        <v>170</v>
      </c>
      <c r="C41" s="69">
        <v>10268824.300000001</v>
      </c>
      <c r="D41" s="69">
        <v>0</v>
      </c>
      <c r="E41" s="72">
        <f t="shared" si="5"/>
        <v>10268824.300000001</v>
      </c>
      <c r="F41" s="69">
        <v>5295775.05</v>
      </c>
      <c r="G41" s="69">
        <v>0</v>
      </c>
      <c r="H41" s="72">
        <f t="shared" si="6"/>
        <v>5295775.05</v>
      </c>
      <c r="J41" s="457"/>
      <c r="K41" s="457"/>
      <c r="L41" s="457"/>
      <c r="M41" s="457"/>
      <c r="N41" s="457"/>
      <c r="O41" s="457"/>
    </row>
    <row r="42" spans="1:15">
      <c r="A42" s="68">
        <v>21</v>
      </c>
      <c r="B42" s="71" t="s">
        <v>169</v>
      </c>
      <c r="C42" s="69">
        <v>-3646608.51</v>
      </c>
      <c r="D42" s="69">
        <v>0</v>
      </c>
      <c r="E42" s="72">
        <f t="shared" si="5"/>
        <v>-3646608.51</v>
      </c>
      <c r="F42" s="69">
        <v>-821122.89</v>
      </c>
      <c r="G42" s="69">
        <v>0</v>
      </c>
      <c r="H42" s="72">
        <f t="shared" si="6"/>
        <v>-821122.89</v>
      </c>
      <c r="J42" s="457"/>
      <c r="K42" s="457"/>
      <c r="L42" s="457"/>
      <c r="M42" s="457"/>
      <c r="N42" s="457"/>
      <c r="O42" s="457"/>
    </row>
    <row r="43" spans="1:15">
      <c r="A43" s="68">
        <v>22</v>
      </c>
      <c r="B43" s="71" t="s">
        <v>168</v>
      </c>
      <c r="C43" s="69">
        <v>5282387.12</v>
      </c>
      <c r="D43" s="69">
        <v>16681177.550000001</v>
      </c>
      <c r="E43" s="72">
        <f t="shared" si="5"/>
        <v>21963564.670000002</v>
      </c>
      <c r="F43" s="69">
        <v>5407436.5700000003</v>
      </c>
      <c r="G43" s="69">
        <v>12334037.93</v>
      </c>
      <c r="H43" s="72">
        <f t="shared" si="6"/>
        <v>17741474.5</v>
      </c>
      <c r="J43" s="457"/>
      <c r="K43" s="457"/>
      <c r="L43" s="457"/>
      <c r="M43" s="457"/>
      <c r="N43" s="457"/>
      <c r="O43" s="457"/>
    </row>
    <row r="44" spans="1:15">
      <c r="A44" s="68">
        <v>23</v>
      </c>
      <c r="B44" s="71" t="s">
        <v>167</v>
      </c>
      <c r="C44" s="69">
        <v>26560710.260000002</v>
      </c>
      <c r="D44" s="69">
        <v>4988851.47</v>
      </c>
      <c r="E44" s="72">
        <f t="shared" si="5"/>
        <v>31549561.73</v>
      </c>
      <c r="F44" s="69">
        <v>27616712.66</v>
      </c>
      <c r="G44" s="69">
        <v>13343061.41</v>
      </c>
      <c r="H44" s="72">
        <f t="shared" si="6"/>
        <v>40959774.07</v>
      </c>
      <c r="J44" s="457"/>
      <c r="K44" s="457"/>
      <c r="L44" s="457"/>
      <c r="M44" s="457"/>
      <c r="N44" s="457"/>
      <c r="O44" s="457"/>
    </row>
    <row r="45" spans="1:15">
      <c r="A45" s="68">
        <v>24</v>
      </c>
      <c r="B45" s="80" t="s">
        <v>285</v>
      </c>
      <c r="C45" s="74">
        <f>C34+C37+C38+C39+C40+C41+C42+C43+C44</f>
        <v>270733679.13000005</v>
      </c>
      <c r="D45" s="74">
        <f>D34+D37+D38+D39+D40+D41+D42+D43+D44</f>
        <v>40140204.436200008</v>
      </c>
      <c r="E45" s="72">
        <f t="shared" si="5"/>
        <v>310873883.56620008</v>
      </c>
      <c r="F45" s="74">
        <f>F34+F37+F38+F39+F40+F41+F42+F43+F44</f>
        <v>212981180.51000002</v>
      </c>
      <c r="G45" s="74">
        <f>G34+G37+G38+G39+G40+G41+G42+G43+G44</f>
        <v>40808011.096000001</v>
      </c>
      <c r="H45" s="72">
        <f t="shared" si="6"/>
        <v>253789191.60600001</v>
      </c>
      <c r="J45" s="457"/>
      <c r="K45" s="457"/>
      <c r="L45" s="457"/>
      <c r="M45" s="457"/>
      <c r="N45" s="457"/>
      <c r="O45" s="457"/>
    </row>
    <row r="46" spans="1:15">
      <c r="A46" s="68"/>
      <c r="B46" s="270" t="s">
        <v>166</v>
      </c>
      <c r="C46" s="77"/>
      <c r="D46" s="77"/>
      <c r="E46" s="78"/>
      <c r="F46" s="77"/>
      <c r="G46" s="77"/>
      <c r="H46" s="79"/>
      <c r="J46" s="457"/>
      <c r="K46" s="457"/>
      <c r="L46" s="457"/>
      <c r="M46" s="457"/>
      <c r="N46" s="457"/>
      <c r="O46" s="457"/>
    </row>
    <row r="47" spans="1:15">
      <c r="A47" s="68">
        <v>25</v>
      </c>
      <c r="B47" s="71" t="s">
        <v>165</v>
      </c>
      <c r="C47" s="69">
        <v>19129777.059999999</v>
      </c>
      <c r="D47" s="69">
        <v>5820799.4100000001</v>
      </c>
      <c r="E47" s="72">
        <f t="shared" ref="E47:E54" si="7">C47+D47</f>
        <v>24950576.469999999</v>
      </c>
      <c r="F47" s="69">
        <v>14162312.789999999</v>
      </c>
      <c r="G47" s="69">
        <v>11612382.77</v>
      </c>
      <c r="H47" s="73">
        <f t="shared" ref="H47:H54" si="8">F47+G47</f>
        <v>25774695.559999999</v>
      </c>
      <c r="J47" s="457"/>
      <c r="K47" s="457"/>
      <c r="L47" s="457"/>
      <c r="M47" s="457"/>
      <c r="N47" s="457"/>
      <c r="O47" s="457"/>
    </row>
    <row r="48" spans="1:15">
      <c r="A48" s="68">
        <v>26</v>
      </c>
      <c r="B48" s="71" t="s">
        <v>164</v>
      </c>
      <c r="C48" s="69">
        <v>21129507.399999999</v>
      </c>
      <c r="D48" s="69">
        <v>13939139.32</v>
      </c>
      <c r="E48" s="72">
        <f t="shared" si="7"/>
        <v>35068646.719999999</v>
      </c>
      <c r="F48" s="69">
        <v>17905945.940000001</v>
      </c>
      <c r="G48" s="69">
        <v>16616929.65</v>
      </c>
      <c r="H48" s="73">
        <f t="shared" si="8"/>
        <v>34522875.590000004</v>
      </c>
      <c r="J48" s="457"/>
      <c r="K48" s="457"/>
      <c r="L48" s="457"/>
      <c r="M48" s="457"/>
      <c r="N48" s="457"/>
      <c r="O48" s="457"/>
    </row>
    <row r="49" spans="1:15">
      <c r="A49" s="68">
        <v>27</v>
      </c>
      <c r="B49" s="71" t="s">
        <v>163</v>
      </c>
      <c r="C49" s="69">
        <v>206771889.53</v>
      </c>
      <c r="D49" s="69">
        <v>0</v>
      </c>
      <c r="E49" s="72">
        <f t="shared" si="7"/>
        <v>206771889.53</v>
      </c>
      <c r="F49" s="69">
        <v>160802541.02000001</v>
      </c>
      <c r="G49" s="69">
        <v>0</v>
      </c>
      <c r="H49" s="73">
        <f t="shared" si="8"/>
        <v>160802541.02000001</v>
      </c>
      <c r="J49" s="457"/>
      <c r="K49" s="457"/>
      <c r="L49" s="457"/>
      <c r="M49" s="457"/>
      <c r="N49" s="457"/>
      <c r="O49" s="457"/>
    </row>
    <row r="50" spans="1:15">
      <c r="A50" s="68">
        <v>28</v>
      </c>
      <c r="B50" s="71" t="s">
        <v>162</v>
      </c>
      <c r="C50" s="69">
        <v>5187899.04</v>
      </c>
      <c r="D50" s="69">
        <v>0</v>
      </c>
      <c r="E50" s="72">
        <f t="shared" si="7"/>
        <v>5187899.04</v>
      </c>
      <c r="F50" s="69">
        <v>3455386.01</v>
      </c>
      <c r="G50" s="69">
        <v>0</v>
      </c>
      <c r="H50" s="73">
        <f t="shared" si="8"/>
        <v>3455386.01</v>
      </c>
      <c r="J50" s="457"/>
      <c r="K50" s="457"/>
      <c r="L50" s="457"/>
      <c r="M50" s="457"/>
      <c r="N50" s="457"/>
      <c r="O50" s="457"/>
    </row>
    <row r="51" spans="1:15">
      <c r="A51" s="68">
        <v>29</v>
      </c>
      <c r="B51" s="71" t="s">
        <v>161</v>
      </c>
      <c r="C51" s="69">
        <v>32318196.289999999</v>
      </c>
      <c r="D51" s="69">
        <v>0</v>
      </c>
      <c r="E51" s="72">
        <f t="shared" si="7"/>
        <v>32318196.289999999</v>
      </c>
      <c r="F51" s="69">
        <v>23643702.73</v>
      </c>
      <c r="G51" s="69">
        <v>0</v>
      </c>
      <c r="H51" s="73">
        <f t="shared" si="8"/>
        <v>23643702.73</v>
      </c>
      <c r="J51" s="457"/>
      <c r="K51" s="457"/>
      <c r="L51" s="457"/>
      <c r="M51" s="457"/>
      <c r="N51" s="457"/>
      <c r="O51" s="457"/>
    </row>
    <row r="52" spans="1:15">
      <c r="A52" s="68">
        <v>30</v>
      </c>
      <c r="B52" s="71" t="s">
        <v>160</v>
      </c>
      <c r="C52" s="69">
        <v>50591928.75</v>
      </c>
      <c r="D52" s="69">
        <v>831669.19</v>
      </c>
      <c r="E52" s="72">
        <f t="shared" si="7"/>
        <v>51423597.939999998</v>
      </c>
      <c r="F52" s="69">
        <v>30220676</v>
      </c>
      <c r="G52" s="69">
        <v>23739595.579999998</v>
      </c>
      <c r="H52" s="73">
        <f t="shared" si="8"/>
        <v>53960271.579999998</v>
      </c>
      <c r="J52" s="457"/>
      <c r="K52" s="457"/>
      <c r="L52" s="457"/>
      <c r="M52" s="457"/>
      <c r="N52" s="457"/>
      <c r="O52" s="457"/>
    </row>
    <row r="53" spans="1:15">
      <c r="A53" s="68">
        <v>31</v>
      </c>
      <c r="B53" s="80" t="s">
        <v>286</v>
      </c>
      <c r="C53" s="74">
        <f>C47+C48+C49+C50+C51+C52</f>
        <v>335129198.06999999</v>
      </c>
      <c r="D53" s="74">
        <f>D47+D48+D49+D50+D51+D52</f>
        <v>20591607.920000002</v>
      </c>
      <c r="E53" s="72">
        <f t="shared" si="7"/>
        <v>355720805.99000001</v>
      </c>
      <c r="F53" s="74">
        <f>F47+F48+F49+F50+F51+F52</f>
        <v>250190564.48999998</v>
      </c>
      <c r="G53" s="74">
        <f>G47+G48+G49+G50+G51+G52</f>
        <v>51968908</v>
      </c>
      <c r="H53" s="72">
        <f t="shared" si="8"/>
        <v>302159472.49000001</v>
      </c>
      <c r="J53" s="457"/>
      <c r="K53" s="457"/>
      <c r="L53" s="457"/>
      <c r="M53" s="457"/>
      <c r="N53" s="457"/>
      <c r="O53" s="457"/>
    </row>
    <row r="54" spans="1:15">
      <c r="A54" s="68">
        <v>32</v>
      </c>
      <c r="B54" s="80" t="s">
        <v>287</v>
      </c>
      <c r="C54" s="74">
        <f>C45-C53</f>
        <v>-64395518.939999938</v>
      </c>
      <c r="D54" s="74">
        <f>D45-D53</f>
        <v>19548596.516200006</v>
      </c>
      <c r="E54" s="72">
        <f t="shared" si="7"/>
        <v>-44846922.423799932</v>
      </c>
      <c r="F54" s="74">
        <f>F45-F53</f>
        <v>-37209383.979999959</v>
      </c>
      <c r="G54" s="74">
        <f>G45-G53</f>
        <v>-11160896.903999999</v>
      </c>
      <c r="H54" s="72">
        <f t="shared" si="8"/>
        <v>-48370280.883999959</v>
      </c>
      <c r="J54" s="457"/>
      <c r="K54" s="457"/>
      <c r="L54" s="457"/>
      <c r="M54" s="457"/>
      <c r="N54" s="457"/>
      <c r="O54" s="457"/>
    </row>
    <row r="55" spans="1:15">
      <c r="A55" s="68"/>
      <c r="B55" s="81"/>
      <c r="C55" s="82"/>
      <c r="D55" s="82"/>
      <c r="E55" s="78"/>
      <c r="F55" s="82"/>
      <c r="G55" s="82"/>
      <c r="H55" s="79"/>
      <c r="J55" s="457"/>
      <c r="K55" s="457"/>
      <c r="L55" s="457"/>
      <c r="M55" s="457"/>
      <c r="N55" s="457"/>
      <c r="O55" s="457"/>
    </row>
    <row r="56" spans="1:15">
      <c r="A56" s="68">
        <v>33</v>
      </c>
      <c r="B56" s="80" t="s">
        <v>159</v>
      </c>
      <c r="C56" s="74">
        <f>C31+C54</f>
        <v>240301187.62000006</v>
      </c>
      <c r="D56" s="74">
        <f>D31+D54</f>
        <v>190594117.95620009</v>
      </c>
      <c r="E56" s="72">
        <f>C56+D56</f>
        <v>430895305.57620013</v>
      </c>
      <c r="F56" s="74">
        <f>F31+F54</f>
        <v>208506547.74000007</v>
      </c>
      <c r="G56" s="74">
        <f>G31+G54</f>
        <v>130640637.13599996</v>
      </c>
      <c r="H56" s="73">
        <f>F56+G56</f>
        <v>339147184.87600005</v>
      </c>
      <c r="J56" s="457"/>
      <c r="K56" s="457"/>
      <c r="L56" s="457"/>
      <c r="M56" s="457"/>
      <c r="N56" s="457"/>
      <c r="O56" s="457"/>
    </row>
    <row r="57" spans="1:15">
      <c r="A57" s="68"/>
      <c r="B57" s="81"/>
      <c r="C57" s="82"/>
      <c r="D57" s="82"/>
      <c r="E57" s="78"/>
      <c r="F57" s="82"/>
      <c r="G57" s="82"/>
      <c r="H57" s="79"/>
      <c r="J57" s="457"/>
      <c r="K57" s="457"/>
      <c r="L57" s="457"/>
      <c r="M57" s="457"/>
      <c r="N57" s="457"/>
      <c r="O57" s="457"/>
    </row>
    <row r="58" spans="1:15">
      <c r="A58" s="68">
        <v>34</v>
      </c>
      <c r="B58" s="71" t="s">
        <v>158</v>
      </c>
      <c r="C58" s="69">
        <v>95184626.189999998</v>
      </c>
      <c r="D58" s="69">
        <v>0</v>
      </c>
      <c r="E58" s="72">
        <f>C58+D58</f>
        <v>95184626.189999998</v>
      </c>
      <c r="F58" s="69">
        <v>21221236.309999999</v>
      </c>
      <c r="G58" s="69">
        <v>0</v>
      </c>
      <c r="H58" s="73">
        <f>F58+G58</f>
        <v>21221236.309999999</v>
      </c>
      <c r="J58" s="457"/>
      <c r="K58" s="457"/>
      <c r="L58" s="457"/>
      <c r="M58" s="457"/>
      <c r="N58" s="457"/>
      <c r="O58" s="457"/>
    </row>
    <row r="59" spans="1:15" s="271" customFormat="1">
      <c r="A59" s="68">
        <v>35</v>
      </c>
      <c r="B59" s="71" t="s">
        <v>157</v>
      </c>
      <c r="C59" s="69">
        <v>1158149.3400000001</v>
      </c>
      <c r="D59" s="69">
        <v>0</v>
      </c>
      <c r="E59" s="72">
        <f>C59+D59</f>
        <v>1158149.3400000001</v>
      </c>
      <c r="F59" s="69">
        <v>6175171.1799999997</v>
      </c>
      <c r="G59" s="69">
        <v>0</v>
      </c>
      <c r="H59" s="73">
        <f>F59+G59</f>
        <v>6175171.1799999997</v>
      </c>
      <c r="J59" s="457"/>
      <c r="K59" s="457"/>
      <c r="L59" s="457"/>
      <c r="M59" s="457"/>
      <c r="N59" s="457"/>
      <c r="O59" s="457"/>
    </row>
    <row r="60" spans="1:15">
      <c r="A60" s="68">
        <v>36</v>
      </c>
      <c r="B60" s="71" t="s">
        <v>156</v>
      </c>
      <c r="C60" s="69">
        <v>6881349.7699999996</v>
      </c>
      <c r="D60" s="69">
        <v>0</v>
      </c>
      <c r="E60" s="72">
        <f>C60+D60</f>
        <v>6881349.7699999996</v>
      </c>
      <c r="F60" s="69">
        <v>26809507.07</v>
      </c>
      <c r="G60" s="69">
        <v>0</v>
      </c>
      <c r="H60" s="73">
        <f>F60+G60</f>
        <v>26809507.07</v>
      </c>
      <c r="J60" s="457"/>
      <c r="K60" s="457"/>
      <c r="L60" s="457"/>
      <c r="M60" s="457"/>
      <c r="N60" s="457"/>
      <c r="O60" s="457"/>
    </row>
    <row r="61" spans="1:15">
      <c r="A61" s="68">
        <v>37</v>
      </c>
      <c r="B61" s="80" t="s">
        <v>155</v>
      </c>
      <c r="C61" s="74">
        <f>C58+C59+C60</f>
        <v>103224125.3</v>
      </c>
      <c r="D61" s="74">
        <f>D58+D59+D60</f>
        <v>0</v>
      </c>
      <c r="E61" s="72">
        <f>C61+D61</f>
        <v>103224125.3</v>
      </c>
      <c r="F61" s="74">
        <f>F58+F59+F60</f>
        <v>54205914.560000002</v>
      </c>
      <c r="G61" s="74">
        <f>G58+G59+G60</f>
        <v>0</v>
      </c>
      <c r="H61" s="73">
        <f>F61+G61</f>
        <v>54205914.560000002</v>
      </c>
      <c r="J61" s="457"/>
      <c r="K61" s="457"/>
      <c r="L61" s="457"/>
      <c r="M61" s="457"/>
      <c r="N61" s="457"/>
      <c r="O61" s="457"/>
    </row>
    <row r="62" spans="1:15">
      <c r="A62" s="68"/>
      <c r="B62" s="85"/>
      <c r="C62" s="77"/>
      <c r="D62" s="77"/>
      <c r="E62" s="78"/>
      <c r="F62" s="77"/>
      <c r="G62" s="77"/>
      <c r="H62" s="79"/>
      <c r="J62" s="457"/>
      <c r="K62" s="457"/>
      <c r="L62" s="457"/>
      <c r="M62" s="457"/>
      <c r="N62" s="457"/>
      <c r="O62" s="457"/>
    </row>
    <row r="63" spans="1:15">
      <c r="A63" s="68">
        <v>38</v>
      </c>
      <c r="B63" s="86" t="s">
        <v>154</v>
      </c>
      <c r="C63" s="74">
        <f>C56-C61</f>
        <v>137077062.32000005</v>
      </c>
      <c r="D63" s="74">
        <f>D56-D61</f>
        <v>190594117.95620009</v>
      </c>
      <c r="E63" s="72">
        <f>C63+D63</f>
        <v>327671180.27620018</v>
      </c>
      <c r="F63" s="74">
        <f>F56-F61</f>
        <v>154300633.18000007</v>
      </c>
      <c r="G63" s="74">
        <f>G56-G61</f>
        <v>130640637.13599996</v>
      </c>
      <c r="H63" s="73">
        <f>F63+G63</f>
        <v>284941270.31600004</v>
      </c>
      <c r="J63" s="457"/>
      <c r="K63" s="457"/>
      <c r="L63" s="457"/>
      <c r="M63" s="457"/>
      <c r="N63" s="457"/>
      <c r="O63" s="457"/>
    </row>
    <row r="64" spans="1:15">
      <c r="A64" s="64">
        <v>39</v>
      </c>
      <c r="B64" s="71" t="s">
        <v>153</v>
      </c>
      <c r="C64" s="87">
        <v>32229405.760000002</v>
      </c>
      <c r="D64" s="87">
        <v>0</v>
      </c>
      <c r="E64" s="72">
        <f>C64+D64</f>
        <v>32229405.760000002</v>
      </c>
      <c r="F64" s="87">
        <v>28595531.329999998</v>
      </c>
      <c r="G64" s="87">
        <v>0</v>
      </c>
      <c r="H64" s="73">
        <f>F64+G64</f>
        <v>28595531.329999998</v>
      </c>
      <c r="J64" s="457"/>
      <c r="K64" s="457"/>
      <c r="L64" s="457"/>
      <c r="M64" s="457"/>
      <c r="N64" s="457"/>
      <c r="O64" s="457"/>
    </row>
    <row r="65" spans="1:15">
      <c r="A65" s="68">
        <v>40</v>
      </c>
      <c r="B65" s="80" t="s">
        <v>152</v>
      </c>
      <c r="C65" s="74">
        <f>C63-C64</f>
        <v>104847656.56000005</v>
      </c>
      <c r="D65" s="74">
        <f>D63-D64</f>
        <v>190594117.95620009</v>
      </c>
      <c r="E65" s="72">
        <f>C65+D65</f>
        <v>295441774.51620013</v>
      </c>
      <c r="F65" s="74">
        <f>F63-F64</f>
        <v>125705101.85000007</v>
      </c>
      <c r="G65" s="74">
        <f>G63-G64</f>
        <v>130640637.13599996</v>
      </c>
      <c r="H65" s="73">
        <f>F65+G65</f>
        <v>256345738.98600003</v>
      </c>
      <c r="J65" s="457"/>
      <c r="K65" s="457"/>
      <c r="L65" s="457"/>
      <c r="M65" s="457"/>
      <c r="N65" s="457"/>
      <c r="O65" s="457"/>
    </row>
    <row r="66" spans="1:15">
      <c r="A66" s="64">
        <v>41</v>
      </c>
      <c r="B66" s="71" t="s">
        <v>151</v>
      </c>
      <c r="C66" s="87">
        <v>221447.34</v>
      </c>
      <c r="D66" s="87">
        <v>0</v>
      </c>
      <c r="E66" s="72">
        <f>C66+D66</f>
        <v>221447.34</v>
      </c>
      <c r="F66" s="87">
        <v>-44887</v>
      </c>
      <c r="G66" s="87">
        <v>0</v>
      </c>
      <c r="H66" s="73">
        <f>F66+G66</f>
        <v>-44887</v>
      </c>
      <c r="J66" s="457"/>
      <c r="K66" s="457"/>
      <c r="L66" s="457"/>
      <c r="M66" s="457"/>
      <c r="N66" s="457"/>
      <c r="O66" s="457"/>
    </row>
    <row r="67" spans="1:15" ht="13.5" thickBot="1">
      <c r="A67" s="88">
        <v>42</v>
      </c>
      <c r="B67" s="89" t="s">
        <v>150</v>
      </c>
      <c r="C67" s="90">
        <f>C65+C66</f>
        <v>105069103.90000005</v>
      </c>
      <c r="D67" s="90">
        <f>D65+D66</f>
        <v>190594117.95620009</v>
      </c>
      <c r="E67" s="91">
        <f>C67+D67</f>
        <v>295663221.85620016</v>
      </c>
      <c r="F67" s="90">
        <f>F65+F66</f>
        <v>125660214.85000007</v>
      </c>
      <c r="G67" s="90">
        <f>G65+G66</f>
        <v>130640637.13599996</v>
      </c>
      <c r="H67" s="92">
        <f>F67+G67</f>
        <v>256300851.98600003</v>
      </c>
      <c r="J67" s="457"/>
      <c r="K67" s="457"/>
      <c r="L67" s="457"/>
      <c r="M67" s="457"/>
      <c r="N67" s="457"/>
      <c r="O67" s="457"/>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Normal="100" workbookViewId="0">
      <selection activeCell="J53" sqref="J7:L53"/>
    </sheetView>
  </sheetViews>
  <sheetFormatPr defaultColWidth="9.140625" defaultRowHeight="14.25"/>
  <cols>
    <col min="1" max="1" width="9.5703125" style="5" bestFit="1" customWidth="1"/>
    <col min="2" max="2" width="72.28515625" style="5" customWidth="1"/>
    <col min="3" max="3" width="13.42578125" style="5" bestFit="1" customWidth="1"/>
    <col min="4" max="5" width="14.42578125" style="5" bestFit="1" customWidth="1"/>
    <col min="6" max="8" width="12.7109375" style="5" customWidth="1"/>
    <col min="9" max="16384" width="9.140625" style="5"/>
  </cols>
  <sheetData>
    <row r="1" spans="1:12">
      <c r="A1" s="2" t="s">
        <v>35</v>
      </c>
      <c r="B1" s="437" t="str">
        <f>'1. key ratios '!B1</f>
        <v>TBC BANK</v>
      </c>
    </row>
    <row r="2" spans="1:12">
      <c r="A2" s="2" t="s">
        <v>36</v>
      </c>
      <c r="B2" s="438">
        <f>'1. key ratios '!B2</f>
        <v>43100</v>
      </c>
    </row>
    <row r="3" spans="1:12">
      <c r="A3" s="4"/>
    </row>
    <row r="4" spans="1:12" ht="15" thickBot="1">
      <c r="A4" s="4" t="s">
        <v>79</v>
      </c>
      <c r="B4" s="4"/>
      <c r="C4" s="247"/>
      <c r="D4" s="247"/>
      <c r="E4" s="247"/>
      <c r="F4" s="248"/>
      <c r="G4" s="248"/>
      <c r="H4" s="249" t="s">
        <v>78</v>
      </c>
    </row>
    <row r="5" spans="1:12">
      <c r="A5" s="491" t="s">
        <v>11</v>
      </c>
      <c r="B5" s="493" t="s">
        <v>352</v>
      </c>
      <c r="C5" s="487" t="s">
        <v>73</v>
      </c>
      <c r="D5" s="488"/>
      <c r="E5" s="489"/>
      <c r="F5" s="487" t="s">
        <v>77</v>
      </c>
      <c r="G5" s="488"/>
      <c r="H5" s="490"/>
    </row>
    <row r="6" spans="1:12">
      <c r="A6" s="492"/>
      <c r="B6" s="494"/>
      <c r="C6" s="39" t="s">
        <v>299</v>
      </c>
      <c r="D6" s="39" t="s">
        <v>125</v>
      </c>
      <c r="E6" s="39" t="s">
        <v>112</v>
      </c>
      <c r="F6" s="39" t="s">
        <v>299</v>
      </c>
      <c r="G6" s="39" t="s">
        <v>125</v>
      </c>
      <c r="H6" s="40" t="s">
        <v>112</v>
      </c>
    </row>
    <row r="7" spans="1:12" s="21" customFormat="1">
      <c r="A7" s="250">
        <v>1</v>
      </c>
      <c r="B7" s="251" t="s">
        <v>386</v>
      </c>
      <c r="C7" s="458">
        <f>SUM(C8:C11)</f>
        <v>619290748.77999902</v>
      </c>
      <c r="D7" s="458">
        <f>SUM(D8:D11)</f>
        <v>1021833574.8029349</v>
      </c>
      <c r="E7" s="252">
        <f>C7+D7</f>
        <v>1641124323.5829339</v>
      </c>
      <c r="F7" s="45"/>
      <c r="G7" s="45"/>
      <c r="H7" s="46">
        <f t="shared" ref="H7:H53" si="0">F7+G7</f>
        <v>0</v>
      </c>
      <c r="J7" s="460"/>
      <c r="K7" s="460"/>
      <c r="L7" s="460"/>
    </row>
    <row r="8" spans="1:12" s="21" customFormat="1">
      <c r="A8" s="250">
        <v>1.1000000000000001</v>
      </c>
      <c r="B8" s="305" t="s">
        <v>317</v>
      </c>
      <c r="C8" s="45">
        <v>273612521.52999997</v>
      </c>
      <c r="D8" s="45">
        <v>497070147.38370001</v>
      </c>
      <c r="E8" s="252">
        <f t="shared" ref="E8:E53" si="1">C8+D8</f>
        <v>770682668.91369998</v>
      </c>
      <c r="F8" s="45"/>
      <c r="G8" s="45"/>
      <c r="H8" s="46">
        <f t="shared" si="0"/>
        <v>0</v>
      </c>
      <c r="J8" s="460"/>
      <c r="K8" s="460"/>
      <c r="L8" s="460"/>
    </row>
    <row r="9" spans="1:12" s="21" customFormat="1">
      <c r="A9" s="250">
        <v>1.2</v>
      </c>
      <c r="B9" s="305" t="s">
        <v>318</v>
      </c>
      <c r="C9" s="45">
        <v>0</v>
      </c>
      <c r="D9" s="45">
        <v>106919368.176634</v>
      </c>
      <c r="E9" s="252">
        <f t="shared" si="1"/>
        <v>106919368.176634</v>
      </c>
      <c r="F9" s="45"/>
      <c r="G9" s="45"/>
      <c r="H9" s="46">
        <f t="shared" si="0"/>
        <v>0</v>
      </c>
      <c r="J9" s="460"/>
      <c r="K9" s="460"/>
      <c r="L9" s="460"/>
    </row>
    <row r="10" spans="1:12" s="21" customFormat="1">
      <c r="A10" s="250">
        <v>1.3</v>
      </c>
      <c r="B10" s="305" t="s">
        <v>319</v>
      </c>
      <c r="C10" s="45">
        <v>345678227.24999911</v>
      </c>
      <c r="D10" s="45">
        <v>385824413.50000089</v>
      </c>
      <c r="E10" s="252">
        <f t="shared" si="1"/>
        <v>731502640.75</v>
      </c>
      <c r="F10" s="45"/>
      <c r="G10" s="45"/>
      <c r="H10" s="46">
        <f t="shared" si="0"/>
        <v>0</v>
      </c>
      <c r="J10" s="460"/>
      <c r="K10" s="460"/>
      <c r="L10" s="460"/>
    </row>
    <row r="11" spans="1:12" s="21" customFormat="1">
      <c r="A11" s="250">
        <v>1.4</v>
      </c>
      <c r="B11" s="305" t="s">
        <v>300</v>
      </c>
      <c r="C11" s="45">
        <v>0</v>
      </c>
      <c r="D11" s="45">
        <v>32019645.742600001</v>
      </c>
      <c r="E11" s="252">
        <f t="shared" si="1"/>
        <v>32019645.742600001</v>
      </c>
      <c r="F11" s="45"/>
      <c r="G11" s="45"/>
      <c r="H11" s="46">
        <f t="shared" si="0"/>
        <v>0</v>
      </c>
      <c r="J11" s="460"/>
      <c r="K11" s="460"/>
      <c r="L11" s="460"/>
    </row>
    <row r="12" spans="1:12" s="21" customFormat="1" ht="29.25" customHeight="1">
      <c r="A12" s="250">
        <v>2</v>
      </c>
      <c r="B12" s="254" t="s">
        <v>321</v>
      </c>
      <c r="C12" s="458">
        <v>0</v>
      </c>
      <c r="D12" s="458">
        <v>120507085.3168</v>
      </c>
      <c r="E12" s="252">
        <f t="shared" si="1"/>
        <v>120507085.3168</v>
      </c>
      <c r="F12" s="45"/>
      <c r="G12" s="45"/>
      <c r="H12" s="46">
        <f t="shared" si="0"/>
        <v>0</v>
      </c>
      <c r="J12" s="460"/>
      <c r="K12" s="460"/>
      <c r="L12" s="460"/>
    </row>
    <row r="13" spans="1:12" s="21" customFormat="1" ht="19.899999999999999" customHeight="1">
      <c r="A13" s="250">
        <v>3</v>
      </c>
      <c r="B13" s="254" t="s">
        <v>320</v>
      </c>
      <c r="C13" s="458">
        <f>SUM(C14:C15)</f>
        <v>252799657.13</v>
      </c>
      <c r="D13" s="458">
        <f>SUM(D14:D15)</f>
        <v>0</v>
      </c>
      <c r="E13" s="252">
        <f t="shared" si="1"/>
        <v>252799657.13</v>
      </c>
      <c r="F13" s="45"/>
      <c r="G13" s="45"/>
      <c r="H13" s="46">
        <f t="shared" si="0"/>
        <v>0</v>
      </c>
      <c r="J13" s="460"/>
      <c r="K13" s="460"/>
      <c r="L13" s="460"/>
    </row>
    <row r="14" spans="1:12" s="21" customFormat="1">
      <c r="A14" s="250">
        <v>3.1</v>
      </c>
      <c r="B14" s="306" t="s">
        <v>301</v>
      </c>
      <c r="C14" s="45">
        <v>252799657.13</v>
      </c>
      <c r="D14" s="45">
        <v>0</v>
      </c>
      <c r="E14" s="252">
        <f t="shared" si="1"/>
        <v>252799657.13</v>
      </c>
      <c r="F14" s="45"/>
      <c r="G14" s="45"/>
      <c r="H14" s="46">
        <f t="shared" si="0"/>
        <v>0</v>
      </c>
      <c r="J14" s="460"/>
      <c r="K14" s="460"/>
      <c r="L14" s="460"/>
    </row>
    <row r="15" spans="1:12" s="21" customFormat="1">
      <c r="A15" s="250">
        <v>3.2</v>
      </c>
      <c r="B15" s="306" t="s">
        <v>302</v>
      </c>
      <c r="C15" s="45">
        <v>0</v>
      </c>
      <c r="D15" s="45">
        <v>0</v>
      </c>
      <c r="E15" s="252">
        <f t="shared" si="1"/>
        <v>0</v>
      </c>
      <c r="F15" s="45"/>
      <c r="G15" s="45"/>
      <c r="H15" s="46">
        <f t="shared" si="0"/>
        <v>0</v>
      </c>
      <c r="J15" s="460"/>
      <c r="K15" s="460"/>
      <c r="L15" s="460"/>
    </row>
    <row r="16" spans="1:12" s="21" customFormat="1">
      <c r="A16" s="250">
        <v>4</v>
      </c>
      <c r="B16" s="309" t="s">
        <v>331</v>
      </c>
      <c r="C16" s="458">
        <f>SUM(C17:C18)</f>
        <v>1551261767.8529</v>
      </c>
      <c r="D16" s="458">
        <f>SUM(D17:D18)</f>
        <v>3719903747.351994</v>
      </c>
      <c r="E16" s="252">
        <f t="shared" si="1"/>
        <v>5271165515.2048941</v>
      </c>
      <c r="F16" s="45"/>
      <c r="G16" s="45"/>
      <c r="H16" s="46">
        <f t="shared" si="0"/>
        <v>0</v>
      </c>
      <c r="J16" s="460"/>
      <c r="K16" s="460"/>
      <c r="L16" s="460"/>
    </row>
    <row r="17" spans="1:12" s="21" customFormat="1">
      <c r="A17" s="250">
        <v>4.0999999999999996</v>
      </c>
      <c r="B17" s="306" t="s">
        <v>322</v>
      </c>
      <c r="C17" s="45">
        <v>1474766955.0829</v>
      </c>
      <c r="D17" s="45">
        <v>3546636341.1407599</v>
      </c>
      <c r="E17" s="252">
        <f t="shared" si="1"/>
        <v>5021403296.2236595</v>
      </c>
      <c r="F17" s="45"/>
      <c r="G17" s="45"/>
      <c r="H17" s="46">
        <f t="shared" si="0"/>
        <v>0</v>
      </c>
      <c r="J17" s="460"/>
      <c r="K17" s="460"/>
      <c r="L17" s="460"/>
    </row>
    <row r="18" spans="1:12" s="21" customFormat="1">
      <c r="A18" s="250">
        <v>4.2</v>
      </c>
      <c r="B18" s="306" t="s">
        <v>316</v>
      </c>
      <c r="C18" s="45">
        <v>76494812.769999996</v>
      </c>
      <c r="D18" s="45">
        <v>173267406.211234</v>
      </c>
      <c r="E18" s="252">
        <f t="shared" si="1"/>
        <v>249762218.98123401</v>
      </c>
      <c r="F18" s="45"/>
      <c r="G18" s="45"/>
      <c r="H18" s="46">
        <f t="shared" si="0"/>
        <v>0</v>
      </c>
      <c r="J18" s="460"/>
      <c r="K18" s="460"/>
      <c r="L18" s="460"/>
    </row>
    <row r="19" spans="1:12" s="21" customFormat="1">
      <c r="A19" s="250">
        <v>5</v>
      </c>
      <c r="B19" s="254" t="s">
        <v>330</v>
      </c>
      <c r="C19" s="458">
        <f>SUM(C20:C22,C28:C31)</f>
        <v>5150085863.4821281</v>
      </c>
      <c r="D19" s="458">
        <f>SUM(D20:D22,D28:D31)</f>
        <v>11858306620.605001</v>
      </c>
      <c r="E19" s="252">
        <f t="shared" si="1"/>
        <v>17008392484.08713</v>
      </c>
      <c r="F19" s="45"/>
      <c r="G19" s="45"/>
      <c r="H19" s="46">
        <f t="shared" si="0"/>
        <v>0</v>
      </c>
      <c r="J19" s="460"/>
      <c r="K19" s="460"/>
      <c r="L19" s="460"/>
    </row>
    <row r="20" spans="1:12" s="21" customFormat="1">
      <c r="A20" s="250">
        <v>5.0999999999999996</v>
      </c>
      <c r="B20" s="307" t="s">
        <v>305</v>
      </c>
      <c r="C20" s="45">
        <v>141330417.436041</v>
      </c>
      <c r="D20" s="45">
        <v>215015290.72286901</v>
      </c>
      <c r="E20" s="252">
        <f t="shared" si="1"/>
        <v>356345708.15891004</v>
      </c>
      <c r="F20" s="45"/>
      <c r="G20" s="45"/>
      <c r="H20" s="46">
        <f t="shared" si="0"/>
        <v>0</v>
      </c>
      <c r="J20" s="460"/>
      <c r="K20" s="460"/>
      <c r="L20" s="460"/>
    </row>
    <row r="21" spans="1:12" s="21" customFormat="1">
      <c r="A21" s="250">
        <v>5.2</v>
      </c>
      <c r="B21" s="307" t="s">
        <v>304</v>
      </c>
      <c r="C21" s="45">
        <v>178480325.88812101</v>
      </c>
      <c r="D21" s="45">
        <v>155785095.53666601</v>
      </c>
      <c r="E21" s="252">
        <f t="shared" si="1"/>
        <v>334265421.42478704</v>
      </c>
      <c r="F21" s="45"/>
      <c r="G21" s="45"/>
      <c r="H21" s="46">
        <f t="shared" si="0"/>
        <v>0</v>
      </c>
      <c r="J21" s="460"/>
      <c r="K21" s="460"/>
      <c r="L21" s="460"/>
    </row>
    <row r="22" spans="1:12" s="21" customFormat="1">
      <c r="A22" s="250">
        <v>5.3</v>
      </c>
      <c r="B22" s="307" t="s">
        <v>303</v>
      </c>
      <c r="C22" s="458">
        <f>SUM(C23:C27)</f>
        <v>3854172600.2739868</v>
      </c>
      <c r="D22" s="458">
        <f>SUM(D23:D27)</f>
        <v>9559320701.0043411</v>
      </c>
      <c r="E22" s="252">
        <f t="shared" si="1"/>
        <v>13413493301.278328</v>
      </c>
      <c r="F22" s="45"/>
      <c r="G22" s="45"/>
      <c r="H22" s="46">
        <f t="shared" si="0"/>
        <v>0</v>
      </c>
      <c r="J22" s="460"/>
      <c r="K22" s="460"/>
      <c r="L22" s="460"/>
    </row>
    <row r="23" spans="1:12" s="21" customFormat="1">
      <c r="A23" s="250" t="s">
        <v>20</v>
      </c>
      <c r="B23" s="255" t="s">
        <v>80</v>
      </c>
      <c r="C23" s="45">
        <v>2116059987.9966199</v>
      </c>
      <c r="D23" s="45">
        <v>3964420286.87077</v>
      </c>
      <c r="E23" s="252">
        <f t="shared" si="1"/>
        <v>6080480274.8673897</v>
      </c>
      <c r="F23" s="45"/>
      <c r="G23" s="45"/>
      <c r="H23" s="46">
        <f t="shared" si="0"/>
        <v>0</v>
      </c>
      <c r="J23" s="460"/>
      <c r="K23" s="460"/>
      <c r="L23" s="460"/>
    </row>
    <row r="24" spans="1:12" s="21" customFormat="1">
      <c r="A24" s="250" t="s">
        <v>21</v>
      </c>
      <c r="B24" s="255" t="s">
        <v>81</v>
      </c>
      <c r="C24" s="45">
        <v>688145906.58911502</v>
      </c>
      <c r="D24" s="45">
        <v>2670590427.1463599</v>
      </c>
      <c r="E24" s="252">
        <f t="shared" si="1"/>
        <v>3358736333.7354751</v>
      </c>
      <c r="F24" s="45"/>
      <c r="G24" s="45"/>
      <c r="H24" s="46">
        <f t="shared" si="0"/>
        <v>0</v>
      </c>
      <c r="J24" s="460"/>
      <c r="K24" s="460"/>
      <c r="L24" s="460"/>
    </row>
    <row r="25" spans="1:12" s="21" customFormat="1">
      <c r="A25" s="250" t="s">
        <v>22</v>
      </c>
      <c r="B25" s="255" t="s">
        <v>82</v>
      </c>
      <c r="C25" s="45">
        <v>0</v>
      </c>
      <c r="D25" s="45">
        <v>0</v>
      </c>
      <c r="E25" s="252">
        <f t="shared" si="1"/>
        <v>0</v>
      </c>
      <c r="F25" s="45"/>
      <c r="G25" s="45"/>
      <c r="H25" s="46">
        <f t="shared" si="0"/>
        <v>0</v>
      </c>
      <c r="J25" s="460"/>
      <c r="K25" s="460"/>
      <c r="L25" s="460"/>
    </row>
    <row r="26" spans="1:12" s="21" customFormat="1">
      <c r="A26" s="250" t="s">
        <v>23</v>
      </c>
      <c r="B26" s="255" t="s">
        <v>83</v>
      </c>
      <c r="C26" s="45">
        <v>638043959.59021997</v>
      </c>
      <c r="D26" s="45">
        <v>1776139633.77144</v>
      </c>
      <c r="E26" s="252">
        <f t="shared" si="1"/>
        <v>2414183593.36166</v>
      </c>
      <c r="F26" s="45"/>
      <c r="G26" s="45"/>
      <c r="H26" s="46">
        <f t="shared" si="0"/>
        <v>0</v>
      </c>
      <c r="J26" s="460"/>
      <c r="K26" s="460"/>
      <c r="L26" s="460"/>
    </row>
    <row r="27" spans="1:12" s="21" customFormat="1">
      <c r="A27" s="250" t="s">
        <v>24</v>
      </c>
      <c r="B27" s="255" t="s">
        <v>84</v>
      </c>
      <c r="C27" s="45">
        <v>411922746.098032</v>
      </c>
      <c r="D27" s="45">
        <v>1148170353.21577</v>
      </c>
      <c r="E27" s="252">
        <f t="shared" si="1"/>
        <v>1560093099.313802</v>
      </c>
      <c r="F27" s="45"/>
      <c r="G27" s="45"/>
      <c r="H27" s="46">
        <f t="shared" si="0"/>
        <v>0</v>
      </c>
      <c r="J27" s="460"/>
      <c r="K27" s="460"/>
      <c r="L27" s="460"/>
    </row>
    <row r="28" spans="1:12" s="21" customFormat="1">
      <c r="A28" s="250">
        <v>5.4</v>
      </c>
      <c r="B28" s="307" t="s">
        <v>306</v>
      </c>
      <c r="C28" s="45">
        <v>670525145.912709</v>
      </c>
      <c r="D28" s="45">
        <v>1123543920.8088</v>
      </c>
      <c r="E28" s="252">
        <f t="shared" si="1"/>
        <v>1794069066.721509</v>
      </c>
      <c r="F28" s="45"/>
      <c r="G28" s="45"/>
      <c r="H28" s="46">
        <f t="shared" si="0"/>
        <v>0</v>
      </c>
      <c r="J28" s="460"/>
      <c r="K28" s="460"/>
      <c r="L28" s="460"/>
    </row>
    <row r="29" spans="1:12" s="21" customFormat="1">
      <c r="A29" s="250">
        <v>5.5</v>
      </c>
      <c r="B29" s="307" t="s">
        <v>307</v>
      </c>
      <c r="C29" s="45">
        <v>216509428.465314</v>
      </c>
      <c r="D29" s="45">
        <v>362748163.580845</v>
      </c>
      <c r="E29" s="252">
        <f t="shared" si="1"/>
        <v>579257592.04615903</v>
      </c>
      <c r="F29" s="45"/>
      <c r="G29" s="45"/>
      <c r="H29" s="46">
        <f t="shared" si="0"/>
        <v>0</v>
      </c>
      <c r="J29" s="460"/>
      <c r="K29" s="460"/>
      <c r="L29" s="460"/>
    </row>
    <row r="30" spans="1:12" s="21" customFormat="1">
      <c r="A30" s="250">
        <v>5.6</v>
      </c>
      <c r="B30" s="307" t="s">
        <v>308</v>
      </c>
      <c r="C30" s="45">
        <v>0</v>
      </c>
      <c r="D30" s="45">
        <v>0</v>
      </c>
      <c r="E30" s="252">
        <f t="shared" si="1"/>
        <v>0</v>
      </c>
      <c r="F30" s="45"/>
      <c r="G30" s="45"/>
      <c r="H30" s="46">
        <f t="shared" si="0"/>
        <v>0</v>
      </c>
      <c r="J30" s="460"/>
      <c r="K30" s="460"/>
      <c r="L30" s="460"/>
    </row>
    <row r="31" spans="1:12" s="21" customFormat="1">
      <c r="A31" s="250">
        <v>5.7</v>
      </c>
      <c r="B31" s="307" t="s">
        <v>84</v>
      </c>
      <c r="C31" s="45">
        <v>89067945.505957007</v>
      </c>
      <c r="D31" s="45">
        <v>441893448.95148098</v>
      </c>
      <c r="E31" s="252">
        <f t="shared" si="1"/>
        <v>530961394.45743799</v>
      </c>
      <c r="F31" s="45"/>
      <c r="G31" s="45"/>
      <c r="H31" s="46">
        <f t="shared" si="0"/>
        <v>0</v>
      </c>
      <c r="J31" s="460"/>
      <c r="K31" s="460"/>
      <c r="L31" s="460"/>
    </row>
    <row r="32" spans="1:12" s="21" customFormat="1">
      <c r="A32" s="250">
        <v>6</v>
      </c>
      <c r="B32" s="254" t="s">
        <v>336</v>
      </c>
      <c r="C32" s="458">
        <f>SUM(C33:C39)</f>
        <v>167239601.40000001</v>
      </c>
      <c r="D32" s="458">
        <f>SUM(D33:D39)</f>
        <v>305949747.24879336</v>
      </c>
      <c r="E32" s="252">
        <f t="shared" si="1"/>
        <v>473189348.64879334</v>
      </c>
      <c r="F32" s="45"/>
      <c r="G32" s="45"/>
      <c r="H32" s="46">
        <f t="shared" si="0"/>
        <v>0</v>
      </c>
      <c r="J32" s="460"/>
      <c r="K32" s="460"/>
      <c r="L32" s="460"/>
    </row>
    <row r="33" spans="1:12" s="21" customFormat="1">
      <c r="A33" s="250">
        <v>6.1</v>
      </c>
      <c r="B33" s="308" t="s">
        <v>326</v>
      </c>
      <c r="C33" s="45">
        <v>165880321.40000001</v>
      </c>
      <c r="D33" s="45">
        <v>14145148.881663719</v>
      </c>
      <c r="E33" s="252">
        <f t="shared" si="1"/>
        <v>180025470.28166372</v>
      </c>
      <c r="F33" s="45"/>
      <c r="G33" s="45"/>
      <c r="H33" s="46">
        <f t="shared" si="0"/>
        <v>0</v>
      </c>
      <c r="J33" s="460"/>
      <c r="K33" s="460"/>
      <c r="L33" s="460"/>
    </row>
    <row r="34" spans="1:12" s="21" customFormat="1">
      <c r="A34" s="250">
        <v>6.2</v>
      </c>
      <c r="B34" s="308" t="s">
        <v>327</v>
      </c>
      <c r="C34" s="45">
        <v>1359280</v>
      </c>
      <c r="D34" s="45">
        <v>177747798.36712968</v>
      </c>
      <c r="E34" s="252">
        <f t="shared" si="1"/>
        <v>179107078.36712968</v>
      </c>
      <c r="F34" s="45"/>
      <c r="G34" s="45"/>
      <c r="H34" s="46">
        <f t="shared" si="0"/>
        <v>0</v>
      </c>
      <c r="J34" s="460"/>
      <c r="K34" s="460"/>
      <c r="L34" s="460"/>
    </row>
    <row r="35" spans="1:12" s="21" customFormat="1">
      <c r="A35" s="250">
        <v>6.3</v>
      </c>
      <c r="B35" s="308" t="s">
        <v>323</v>
      </c>
      <c r="C35" s="45">
        <v>0</v>
      </c>
      <c r="D35" s="45">
        <v>114056800</v>
      </c>
      <c r="E35" s="252">
        <f t="shared" si="1"/>
        <v>114056800</v>
      </c>
      <c r="F35" s="45"/>
      <c r="G35" s="45"/>
      <c r="H35" s="46">
        <f t="shared" si="0"/>
        <v>0</v>
      </c>
      <c r="J35" s="460"/>
      <c r="K35" s="460"/>
      <c r="L35" s="460"/>
    </row>
    <row r="36" spans="1:12" s="21" customFormat="1">
      <c r="A36" s="250">
        <v>6.4</v>
      </c>
      <c r="B36" s="308" t="s">
        <v>324</v>
      </c>
      <c r="C36" s="45">
        <v>0</v>
      </c>
      <c r="D36" s="45">
        <v>0</v>
      </c>
      <c r="E36" s="252">
        <f t="shared" si="1"/>
        <v>0</v>
      </c>
      <c r="F36" s="45"/>
      <c r="G36" s="45"/>
      <c r="H36" s="46">
        <f t="shared" si="0"/>
        <v>0</v>
      </c>
      <c r="J36" s="460"/>
      <c r="K36" s="460"/>
      <c r="L36" s="460"/>
    </row>
    <row r="37" spans="1:12" s="21" customFormat="1">
      <c r="A37" s="250">
        <v>6.5</v>
      </c>
      <c r="B37" s="308" t="s">
        <v>325</v>
      </c>
      <c r="C37" s="45">
        <v>0</v>
      </c>
      <c r="D37" s="45">
        <v>0</v>
      </c>
      <c r="E37" s="252">
        <f t="shared" si="1"/>
        <v>0</v>
      </c>
      <c r="F37" s="45"/>
      <c r="G37" s="45"/>
      <c r="H37" s="46">
        <f t="shared" si="0"/>
        <v>0</v>
      </c>
      <c r="J37" s="460"/>
      <c r="K37" s="460"/>
      <c r="L37" s="460"/>
    </row>
    <row r="38" spans="1:12" s="21" customFormat="1">
      <c r="A38" s="250">
        <v>6.6</v>
      </c>
      <c r="B38" s="308" t="s">
        <v>328</v>
      </c>
      <c r="C38" s="45">
        <v>0</v>
      </c>
      <c r="D38" s="45">
        <v>0</v>
      </c>
      <c r="E38" s="252">
        <f t="shared" si="1"/>
        <v>0</v>
      </c>
      <c r="F38" s="45"/>
      <c r="G38" s="45"/>
      <c r="H38" s="46">
        <f t="shared" si="0"/>
        <v>0</v>
      </c>
      <c r="J38" s="460"/>
      <c r="K38" s="460"/>
      <c r="L38" s="460"/>
    </row>
    <row r="39" spans="1:12" s="21" customFormat="1">
      <c r="A39" s="250">
        <v>6.7</v>
      </c>
      <c r="B39" s="308" t="s">
        <v>329</v>
      </c>
      <c r="C39" s="45">
        <v>0</v>
      </c>
      <c r="D39" s="45">
        <v>0</v>
      </c>
      <c r="E39" s="252">
        <f t="shared" si="1"/>
        <v>0</v>
      </c>
      <c r="F39" s="45"/>
      <c r="G39" s="45"/>
      <c r="H39" s="46">
        <f t="shared" si="0"/>
        <v>0</v>
      </c>
      <c r="J39" s="460"/>
      <c r="K39" s="460"/>
      <c r="L39" s="460"/>
    </row>
    <row r="40" spans="1:12" s="21" customFormat="1">
      <c r="A40" s="250">
        <v>7</v>
      </c>
      <c r="B40" s="254" t="s">
        <v>332</v>
      </c>
      <c r="C40" s="458">
        <f>SUM(C41:C44)</f>
        <v>361479490.27538848</v>
      </c>
      <c r="D40" s="458">
        <f>SUM(D41:D44)</f>
        <v>321728245.29168123</v>
      </c>
      <c r="E40" s="252">
        <f t="shared" si="1"/>
        <v>683207735.56706977</v>
      </c>
      <c r="F40" s="45"/>
      <c r="G40" s="45"/>
      <c r="H40" s="46">
        <f t="shared" si="0"/>
        <v>0</v>
      </c>
      <c r="J40" s="460"/>
      <c r="K40" s="460"/>
      <c r="L40" s="460"/>
    </row>
    <row r="41" spans="1:12" s="21" customFormat="1">
      <c r="A41" s="250">
        <v>7.1</v>
      </c>
      <c r="B41" s="253" t="s">
        <v>333</v>
      </c>
      <c r="C41" s="45">
        <v>29255587.483471952</v>
      </c>
      <c r="D41" s="45">
        <v>48919848.016528033</v>
      </c>
      <c r="E41" s="252">
        <f t="shared" si="1"/>
        <v>78175435.499999985</v>
      </c>
      <c r="F41" s="45"/>
      <c r="G41" s="45"/>
      <c r="H41" s="46">
        <f t="shared" si="0"/>
        <v>0</v>
      </c>
      <c r="J41" s="460"/>
      <c r="K41" s="460"/>
      <c r="L41" s="460"/>
    </row>
    <row r="42" spans="1:12" s="21" customFormat="1" ht="25.5">
      <c r="A42" s="250">
        <v>7.2</v>
      </c>
      <c r="B42" s="253" t="s">
        <v>334</v>
      </c>
      <c r="C42" s="45">
        <v>15994359.919999976</v>
      </c>
      <c r="D42" s="45">
        <v>11534612.342768002</v>
      </c>
      <c r="E42" s="252">
        <f t="shared" si="1"/>
        <v>27528972.262767978</v>
      </c>
      <c r="F42" s="45"/>
      <c r="G42" s="45"/>
      <c r="H42" s="46">
        <f t="shared" si="0"/>
        <v>0</v>
      </c>
      <c r="J42" s="460"/>
      <c r="K42" s="460"/>
      <c r="L42" s="460"/>
    </row>
    <row r="43" spans="1:12" s="21" customFormat="1" ht="25.5">
      <c r="A43" s="250">
        <v>7.3</v>
      </c>
      <c r="B43" s="253" t="s">
        <v>337</v>
      </c>
      <c r="C43" s="45">
        <v>210723262.03191668</v>
      </c>
      <c r="D43" s="45">
        <v>177537624.76372704</v>
      </c>
      <c r="E43" s="252">
        <f t="shared" si="1"/>
        <v>388260886.79564369</v>
      </c>
      <c r="F43" s="45"/>
      <c r="G43" s="45"/>
      <c r="H43" s="46">
        <f t="shared" si="0"/>
        <v>0</v>
      </c>
      <c r="J43" s="460"/>
      <c r="K43" s="460"/>
      <c r="L43" s="460"/>
    </row>
    <row r="44" spans="1:12" s="21" customFormat="1" ht="25.5">
      <c r="A44" s="250">
        <v>7.4</v>
      </c>
      <c r="B44" s="253" t="s">
        <v>338</v>
      </c>
      <c r="C44" s="45">
        <v>105506280.83999987</v>
      </c>
      <c r="D44" s="45">
        <v>83736160.168658122</v>
      </c>
      <c r="E44" s="252">
        <f t="shared" si="1"/>
        <v>189242441.00865799</v>
      </c>
      <c r="F44" s="45"/>
      <c r="G44" s="45"/>
      <c r="H44" s="46">
        <f t="shared" si="0"/>
        <v>0</v>
      </c>
      <c r="J44" s="460"/>
      <c r="K44" s="460"/>
      <c r="L44" s="460"/>
    </row>
    <row r="45" spans="1:12" s="21" customFormat="1">
      <c r="A45" s="250">
        <v>8</v>
      </c>
      <c r="B45" s="254" t="s">
        <v>315</v>
      </c>
      <c r="C45" s="458">
        <f>SUM(C46:C52)</f>
        <v>1736640.7563245096</v>
      </c>
      <c r="D45" s="458">
        <f>SUM(D46:D52)</f>
        <v>61740255.381555453</v>
      </c>
      <c r="E45" s="252">
        <f t="shared" si="1"/>
        <v>63476896.13787996</v>
      </c>
      <c r="F45" s="45"/>
      <c r="G45" s="45"/>
      <c r="H45" s="46">
        <f t="shared" si="0"/>
        <v>0</v>
      </c>
      <c r="J45" s="460"/>
      <c r="K45" s="460"/>
      <c r="L45" s="460"/>
    </row>
    <row r="46" spans="1:12" s="21" customFormat="1">
      <c r="A46" s="250">
        <v>8.1</v>
      </c>
      <c r="B46" s="306" t="s">
        <v>339</v>
      </c>
      <c r="C46" s="45">
        <v>0</v>
      </c>
      <c r="D46" s="45">
        <v>0</v>
      </c>
      <c r="E46" s="252">
        <f t="shared" si="1"/>
        <v>0</v>
      </c>
      <c r="F46" s="45"/>
      <c r="G46" s="45"/>
      <c r="H46" s="46">
        <f t="shared" si="0"/>
        <v>0</v>
      </c>
      <c r="J46" s="460"/>
      <c r="K46" s="460"/>
      <c r="L46" s="460"/>
    </row>
    <row r="47" spans="1:12" s="21" customFormat="1">
      <c r="A47" s="250">
        <v>8.1999999999999993</v>
      </c>
      <c r="B47" s="306" t="s">
        <v>340</v>
      </c>
      <c r="C47" s="45">
        <v>55430.507835616438</v>
      </c>
      <c r="D47" s="45">
        <v>1553184.5563514307</v>
      </c>
      <c r="E47" s="252">
        <f t="shared" si="1"/>
        <v>1608615.0641870471</v>
      </c>
      <c r="F47" s="45"/>
      <c r="G47" s="45"/>
      <c r="H47" s="46">
        <f t="shared" si="0"/>
        <v>0</v>
      </c>
      <c r="J47" s="460"/>
      <c r="K47" s="460"/>
      <c r="L47" s="460"/>
    </row>
    <row r="48" spans="1:12" s="21" customFormat="1">
      <c r="A48" s="250">
        <v>8.3000000000000007</v>
      </c>
      <c r="B48" s="306" t="s">
        <v>341</v>
      </c>
      <c r="C48" s="45">
        <v>134151.78082191778</v>
      </c>
      <c r="D48" s="45">
        <v>5786098.713853348</v>
      </c>
      <c r="E48" s="252">
        <f t="shared" si="1"/>
        <v>5920250.4946752656</v>
      </c>
      <c r="F48" s="45"/>
      <c r="G48" s="45"/>
      <c r="H48" s="46">
        <f t="shared" si="0"/>
        <v>0</v>
      </c>
      <c r="J48" s="460"/>
      <c r="K48" s="460"/>
      <c r="L48" s="460"/>
    </row>
    <row r="49" spans="1:12" s="21" customFormat="1">
      <c r="A49" s="250">
        <v>8.4</v>
      </c>
      <c r="B49" s="306" t="s">
        <v>342</v>
      </c>
      <c r="C49" s="45">
        <v>444224.47638603696</v>
      </c>
      <c r="D49" s="45">
        <v>1068200.3209057907</v>
      </c>
      <c r="E49" s="252">
        <f t="shared" si="1"/>
        <v>1512424.7972918276</v>
      </c>
      <c r="F49" s="45"/>
      <c r="G49" s="45"/>
      <c r="H49" s="46">
        <f t="shared" si="0"/>
        <v>0</v>
      </c>
      <c r="J49" s="460"/>
      <c r="K49" s="460"/>
      <c r="L49" s="460"/>
    </row>
    <row r="50" spans="1:12" s="21" customFormat="1">
      <c r="A50" s="250">
        <v>8.5</v>
      </c>
      <c r="B50" s="306" t="s">
        <v>343</v>
      </c>
      <c r="C50" s="45">
        <v>335916.67031763418</v>
      </c>
      <c r="D50" s="45">
        <v>6680719.3279481474</v>
      </c>
      <c r="E50" s="252">
        <f t="shared" si="1"/>
        <v>7016635.9982657814</v>
      </c>
      <c r="F50" s="45"/>
      <c r="G50" s="45"/>
      <c r="H50" s="46">
        <f t="shared" si="0"/>
        <v>0</v>
      </c>
      <c r="J50" s="460"/>
      <c r="K50" s="460"/>
      <c r="L50" s="460"/>
    </row>
    <row r="51" spans="1:12" s="21" customFormat="1">
      <c r="A51" s="250">
        <v>8.6</v>
      </c>
      <c r="B51" s="306" t="s">
        <v>344</v>
      </c>
      <c r="C51" s="45">
        <v>350260.69374714734</v>
      </c>
      <c r="D51" s="45">
        <v>6890457.7716498394</v>
      </c>
      <c r="E51" s="252">
        <f t="shared" si="1"/>
        <v>7240718.4653969863</v>
      </c>
      <c r="F51" s="45"/>
      <c r="G51" s="45"/>
      <c r="H51" s="46">
        <f t="shared" si="0"/>
        <v>0</v>
      </c>
      <c r="J51" s="460"/>
      <c r="K51" s="460"/>
      <c r="L51" s="460"/>
    </row>
    <row r="52" spans="1:12" s="21" customFormat="1">
      <c r="A52" s="250">
        <v>8.6999999999999993</v>
      </c>
      <c r="B52" s="306" t="s">
        <v>345</v>
      </c>
      <c r="C52" s="45">
        <v>416656.62721615698</v>
      </c>
      <c r="D52" s="45">
        <v>39761594.690846898</v>
      </c>
      <c r="E52" s="252">
        <f t="shared" si="1"/>
        <v>40178251.318063058</v>
      </c>
      <c r="F52" s="45"/>
      <c r="G52" s="45"/>
      <c r="H52" s="46">
        <f t="shared" si="0"/>
        <v>0</v>
      </c>
      <c r="J52" s="460"/>
      <c r="K52" s="460"/>
      <c r="L52" s="460"/>
    </row>
    <row r="53" spans="1:12" s="21" customFormat="1" ht="15" thickBot="1">
      <c r="A53" s="256">
        <v>9</v>
      </c>
      <c r="B53" s="257" t="s">
        <v>335</v>
      </c>
      <c r="C53" s="459">
        <v>5546523.4900000002</v>
      </c>
      <c r="D53" s="459">
        <v>6213265.2920520008</v>
      </c>
      <c r="E53" s="259">
        <f t="shared" si="1"/>
        <v>11759788.782052001</v>
      </c>
      <c r="F53" s="258"/>
      <c r="G53" s="258"/>
      <c r="H53" s="57">
        <f t="shared" si="0"/>
        <v>0</v>
      </c>
      <c r="J53" s="460"/>
      <c r="K53" s="460"/>
      <c r="L53" s="460"/>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Normal="100" workbookViewId="0">
      <pane xSplit="1" ySplit="4" topLeftCell="B5" activePane="bottomRight" state="frozen"/>
      <selection activeCell="B9" sqref="B9"/>
      <selection pane="topRight" activeCell="B9" sqref="B9"/>
      <selection pane="bottomLeft" activeCell="B9" sqref="B9"/>
      <selection pane="bottomRight" activeCell="J10" sqref="J10"/>
    </sheetView>
  </sheetViews>
  <sheetFormatPr defaultColWidth="9.140625" defaultRowHeight="12.75"/>
  <cols>
    <col min="1" max="1" width="9.5703125" style="4" bestFit="1" customWidth="1"/>
    <col min="2" max="2" width="93.5703125" style="4" customWidth="1"/>
    <col min="3" max="4" width="12.7109375" style="4" customWidth="1"/>
    <col min="5" max="11" width="9.7109375" style="59" customWidth="1"/>
    <col min="12" max="16384" width="9.140625" style="59"/>
  </cols>
  <sheetData>
    <row r="1" spans="1:8">
      <c r="A1" s="2" t="s">
        <v>35</v>
      </c>
      <c r="B1" s="437" t="str">
        <f>'1. key ratios '!B1</f>
        <v>TBC BANK</v>
      </c>
      <c r="C1" s="3"/>
    </row>
    <row r="2" spans="1:8">
      <c r="A2" s="2" t="s">
        <v>36</v>
      </c>
      <c r="B2" s="436">
        <f>'1. key ratios '!B2</f>
        <v>43100</v>
      </c>
      <c r="C2" s="6"/>
      <c r="D2" s="7"/>
      <c r="E2" s="93"/>
      <c r="F2" s="93"/>
      <c r="G2" s="93"/>
      <c r="H2" s="93"/>
    </row>
    <row r="3" spans="1:8">
      <c r="A3" s="2"/>
      <c r="B3" s="3"/>
      <c r="C3" s="6"/>
      <c r="D3" s="7"/>
      <c r="E3" s="93"/>
      <c r="F3" s="93"/>
      <c r="G3" s="93"/>
      <c r="H3" s="93"/>
    </row>
    <row r="4" spans="1:8" ht="15" customHeight="1" thickBot="1">
      <c r="A4" s="7" t="s">
        <v>208</v>
      </c>
      <c r="B4" s="193" t="s">
        <v>309</v>
      </c>
      <c r="D4" s="94" t="s">
        <v>78</v>
      </c>
    </row>
    <row r="5" spans="1:8" ht="15" customHeight="1">
      <c r="A5" s="291" t="s">
        <v>11</v>
      </c>
      <c r="B5" s="292"/>
      <c r="C5" s="427" t="s">
        <v>5</v>
      </c>
      <c r="D5" s="428" t="s">
        <v>6</v>
      </c>
    </row>
    <row r="6" spans="1:8" ht="15" customHeight="1">
      <c r="A6" s="95">
        <v>1</v>
      </c>
      <c r="B6" s="417" t="s">
        <v>313</v>
      </c>
      <c r="C6" s="420">
        <f>C7+C9+C11</f>
        <v>9754146051.0661983</v>
      </c>
      <c r="D6" s="421">
        <f>D7+D9+D10+D11</f>
        <v>11785281583.519262</v>
      </c>
    </row>
    <row r="7" spans="1:8" ht="15" customHeight="1">
      <c r="A7" s="95">
        <v>1.1000000000000001</v>
      </c>
      <c r="B7" s="417" t="s">
        <v>207</v>
      </c>
      <c r="C7" s="422">
        <v>9079012969.7699242</v>
      </c>
      <c r="D7" s="423">
        <v>8262812961.4149361</v>
      </c>
    </row>
    <row r="8" spans="1:8">
      <c r="A8" s="95" t="s">
        <v>19</v>
      </c>
      <c r="B8" s="417" t="s">
        <v>206</v>
      </c>
      <c r="C8" s="422">
        <v>20932506.900000002</v>
      </c>
      <c r="D8" s="423">
        <v>20701506.900000002</v>
      </c>
    </row>
    <row r="9" spans="1:8" ht="15" customHeight="1">
      <c r="A9" s="95">
        <v>1.2</v>
      </c>
      <c r="B9" s="418" t="s">
        <v>205</v>
      </c>
      <c r="C9" s="422">
        <v>671710029.71998537</v>
      </c>
      <c r="D9" s="423">
        <v>559468902.76072693</v>
      </c>
    </row>
    <row r="10" spans="1:8" ht="15" customHeight="1">
      <c r="A10" s="95">
        <v>1.3</v>
      </c>
      <c r="B10" s="419" t="s">
        <v>445</v>
      </c>
      <c r="C10" s="429"/>
      <c r="D10" s="423">
        <v>2959279928.6814833</v>
      </c>
    </row>
    <row r="11" spans="1:8" ht="15" customHeight="1">
      <c r="A11" s="95">
        <v>1.4</v>
      </c>
      <c r="B11" s="417" t="s">
        <v>33</v>
      </c>
      <c r="C11" s="424">
        <v>3423051.5762875485</v>
      </c>
      <c r="D11" s="423">
        <v>3719790.6621141681</v>
      </c>
    </row>
    <row r="12" spans="1:8" ht="15" customHeight="1">
      <c r="A12" s="95">
        <v>2</v>
      </c>
      <c r="B12" s="417" t="s">
        <v>310</v>
      </c>
      <c r="C12" s="422">
        <v>28801863.882306598</v>
      </c>
      <c r="D12" s="423">
        <v>36130675.055916421</v>
      </c>
    </row>
    <row r="13" spans="1:8" ht="15" customHeight="1">
      <c r="A13" s="95">
        <v>3</v>
      </c>
      <c r="B13" s="417" t="s">
        <v>311</v>
      </c>
      <c r="C13" s="424">
        <v>970241023.80294073</v>
      </c>
      <c r="D13" s="423">
        <v>739231256.23081207</v>
      </c>
    </row>
    <row r="14" spans="1:8" ht="15" customHeight="1" thickBot="1">
      <c r="A14" s="97">
        <v>4</v>
      </c>
      <c r="B14" s="98" t="s">
        <v>312</v>
      </c>
      <c r="C14" s="425">
        <f>C6+C12+C13</f>
        <v>10753188938.751446</v>
      </c>
      <c r="D14" s="426">
        <f>D6+D12+D13</f>
        <v>12560643514.80599</v>
      </c>
    </row>
    <row r="15" spans="1:8">
      <c r="B15" s="101"/>
    </row>
    <row r="16" spans="1:8">
      <c r="B16" s="102"/>
    </row>
    <row r="17" spans="1:4" ht="38.25">
      <c r="B17" s="102" t="s">
        <v>446</v>
      </c>
    </row>
    <row r="18" spans="1:4" ht="11.25">
      <c r="A18" s="59"/>
      <c r="B18" s="59" t="s">
        <v>444</v>
      </c>
      <c r="C18" s="59"/>
      <c r="D18" s="59"/>
    </row>
    <row r="19" spans="1:4" ht="11.25">
      <c r="A19" s="59"/>
      <c r="B19" s="59"/>
      <c r="C19" s="59"/>
      <c r="D19" s="59"/>
    </row>
    <row r="20" spans="1:4" ht="11.25">
      <c r="A20" s="59"/>
      <c r="B20" s="59"/>
      <c r="C20" s="59"/>
      <c r="D20" s="59"/>
    </row>
    <row r="21" spans="1:4" ht="11.25">
      <c r="A21" s="59"/>
      <c r="B21" s="59"/>
      <c r="C21" s="59"/>
      <c r="D21" s="59"/>
    </row>
    <row r="22" spans="1:4" ht="11.25">
      <c r="A22" s="59"/>
      <c r="B22" s="59"/>
      <c r="C22" s="59"/>
      <c r="D22" s="59"/>
    </row>
    <row r="23" spans="1:4" ht="11.25">
      <c r="A23" s="59"/>
      <c r="B23" s="59"/>
      <c r="C23" s="59"/>
      <c r="D23" s="59"/>
    </row>
    <row r="24" spans="1:4" ht="11.25">
      <c r="A24" s="59"/>
      <c r="B24" s="59"/>
      <c r="C24" s="59"/>
      <c r="D24" s="59"/>
    </row>
    <row r="25" spans="1:4" ht="11.25">
      <c r="A25" s="59"/>
      <c r="B25" s="59"/>
      <c r="C25" s="59"/>
      <c r="D25" s="59"/>
    </row>
    <row r="26" spans="1:4" ht="11.25">
      <c r="A26" s="59"/>
      <c r="B26" s="59"/>
      <c r="C26" s="59"/>
      <c r="D26" s="59"/>
    </row>
    <row r="27" spans="1:4" ht="11.25">
      <c r="A27" s="59"/>
      <c r="B27" s="59"/>
      <c r="C27" s="59"/>
      <c r="D27" s="59"/>
    </row>
    <row r="28" spans="1:4" ht="11.25">
      <c r="A28" s="59"/>
      <c r="B28" s="59"/>
      <c r="C28" s="59"/>
      <c r="D28" s="59"/>
    </row>
    <row r="29" spans="1:4" ht="11.25">
      <c r="A29" s="59"/>
      <c r="B29" s="59"/>
      <c r="C29" s="59"/>
      <c r="D29" s="59"/>
    </row>
    <row r="30" spans="1:4" ht="11.25">
      <c r="A30" s="59"/>
      <c r="B30" s="59"/>
      <c r="C30" s="59"/>
      <c r="D30" s="5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38" sqref="B38"/>
    </sheetView>
  </sheetViews>
  <sheetFormatPr defaultColWidth="9.140625" defaultRowHeight="14.25"/>
  <cols>
    <col min="1" max="1" width="9.5703125" style="4" bestFit="1" customWidth="1"/>
    <col min="2" max="2" width="90.42578125" style="4" bestFit="1" customWidth="1"/>
    <col min="3" max="3" width="9.140625" style="4"/>
    <col min="4" max="16384" width="9.140625" style="5"/>
  </cols>
  <sheetData>
    <row r="1" spans="1:8">
      <c r="A1" s="2" t="s">
        <v>35</v>
      </c>
      <c r="B1" s="437" t="str">
        <f>'1. key ratios '!B1</f>
        <v>TBC BANK</v>
      </c>
    </row>
    <row r="2" spans="1:8">
      <c r="A2" s="2" t="s">
        <v>36</v>
      </c>
      <c r="B2" s="437">
        <f>'1. key ratios '!B2</f>
        <v>43100</v>
      </c>
    </row>
    <row r="4" spans="1:8" ht="16.5" customHeight="1" thickBot="1">
      <c r="A4" s="103" t="s">
        <v>85</v>
      </c>
      <c r="B4" s="104" t="s">
        <v>279</v>
      </c>
      <c r="C4" s="105"/>
    </row>
    <row r="5" spans="1:8">
      <c r="A5" s="106"/>
      <c r="B5" s="495" t="s">
        <v>86</v>
      </c>
      <c r="C5" s="496"/>
    </row>
    <row r="6" spans="1:8">
      <c r="A6" s="107">
        <v>1</v>
      </c>
      <c r="B6" s="108" t="s">
        <v>462</v>
      </c>
      <c r="C6" s="109"/>
    </row>
    <row r="7" spans="1:8">
      <c r="A7" s="107">
        <v>2</v>
      </c>
      <c r="B7" s="108" t="s">
        <v>467</v>
      </c>
      <c r="C7" s="109"/>
    </row>
    <row r="8" spans="1:8">
      <c r="A8" s="107">
        <v>3</v>
      </c>
      <c r="B8" s="108" t="s">
        <v>463</v>
      </c>
      <c r="C8" s="109"/>
    </row>
    <row r="9" spans="1:8">
      <c r="A9" s="107">
        <v>4</v>
      </c>
      <c r="B9" s="108" t="s">
        <v>468</v>
      </c>
      <c r="C9" s="109"/>
    </row>
    <row r="10" spans="1:8">
      <c r="A10" s="107">
        <v>5</v>
      </c>
      <c r="B10" s="108" t="s">
        <v>469</v>
      </c>
      <c r="C10" s="109"/>
    </row>
    <row r="11" spans="1:8">
      <c r="A11" s="107">
        <v>6</v>
      </c>
      <c r="B11" s="108" t="s">
        <v>470</v>
      </c>
      <c r="C11" s="109"/>
    </row>
    <row r="12" spans="1:8">
      <c r="A12" s="107">
        <v>7</v>
      </c>
      <c r="B12" s="108" t="s">
        <v>471</v>
      </c>
      <c r="C12" s="109"/>
      <c r="H12" s="110"/>
    </row>
    <row r="13" spans="1:8">
      <c r="A13" s="107">
        <v>8</v>
      </c>
      <c r="B13" s="108" t="s">
        <v>472</v>
      </c>
      <c r="C13" s="109"/>
    </row>
    <row r="14" spans="1:8">
      <c r="A14" s="107">
        <v>9</v>
      </c>
      <c r="B14" s="108" t="s">
        <v>473</v>
      </c>
      <c r="C14" s="109"/>
    </row>
    <row r="15" spans="1:8">
      <c r="A15" s="107"/>
      <c r="B15" s="108"/>
      <c r="C15" s="109"/>
    </row>
    <row r="16" spans="1:8">
      <c r="A16" s="107"/>
      <c r="B16" s="497"/>
      <c r="C16" s="498"/>
    </row>
    <row r="17" spans="1:3">
      <c r="A17" s="107"/>
      <c r="B17" s="499" t="s">
        <v>87</v>
      </c>
      <c r="C17" s="500"/>
    </row>
    <row r="18" spans="1:3">
      <c r="A18" s="107">
        <v>1</v>
      </c>
      <c r="B18" s="108" t="s">
        <v>463</v>
      </c>
      <c r="C18" s="111"/>
    </row>
    <row r="19" spans="1:3">
      <c r="A19" s="107">
        <v>2</v>
      </c>
      <c r="B19" s="108" t="s">
        <v>478</v>
      </c>
      <c r="C19" s="111"/>
    </row>
    <row r="20" spans="1:3">
      <c r="A20" s="107">
        <v>3</v>
      </c>
      <c r="B20" s="108" t="s">
        <v>479</v>
      </c>
      <c r="C20" s="111"/>
    </row>
    <row r="21" spans="1:3">
      <c r="A21" s="107">
        <v>4</v>
      </c>
      <c r="B21" s="108" t="s">
        <v>480</v>
      </c>
      <c r="C21" s="111"/>
    </row>
    <row r="22" spans="1:3">
      <c r="A22" s="107">
        <v>5</v>
      </c>
      <c r="B22" s="108" t="s">
        <v>481</v>
      </c>
      <c r="C22" s="111"/>
    </row>
    <row r="23" spans="1:3">
      <c r="A23" s="107">
        <v>6</v>
      </c>
      <c r="B23" s="108" t="s">
        <v>468</v>
      </c>
      <c r="C23" s="111"/>
    </row>
    <row r="24" spans="1:3">
      <c r="A24" s="107">
        <v>7</v>
      </c>
      <c r="B24" s="108" t="s">
        <v>482</v>
      </c>
      <c r="C24" s="111"/>
    </row>
    <row r="25" spans="1:3">
      <c r="A25" s="107">
        <v>8</v>
      </c>
      <c r="B25" s="108" t="s">
        <v>483</v>
      </c>
      <c r="C25" s="111"/>
    </row>
    <row r="26" spans="1:3">
      <c r="A26" s="107"/>
      <c r="B26" s="108"/>
      <c r="C26" s="111"/>
    </row>
    <row r="27" spans="1:3" ht="15.75" customHeight="1">
      <c r="A27" s="107"/>
      <c r="B27" s="108"/>
      <c r="C27" s="112"/>
    </row>
    <row r="28" spans="1:3" ht="15.75" customHeight="1">
      <c r="A28" s="107"/>
      <c r="B28" s="108"/>
      <c r="C28" s="112"/>
    </row>
    <row r="29" spans="1:3" ht="30" customHeight="1">
      <c r="A29" s="107"/>
      <c r="B29" s="499" t="s">
        <v>88</v>
      </c>
      <c r="C29" s="500"/>
    </row>
    <row r="30" spans="1:3">
      <c r="A30" s="107">
        <v>1</v>
      </c>
      <c r="B30" s="108" t="s">
        <v>466</v>
      </c>
      <c r="C30" s="461">
        <v>0.98669352733545523</v>
      </c>
    </row>
    <row r="31" spans="1:3" ht="15.75" customHeight="1">
      <c r="A31" s="107"/>
      <c r="B31" s="108"/>
      <c r="C31" s="109"/>
    </row>
    <row r="32" spans="1:3" ht="29.25" customHeight="1">
      <c r="A32" s="107"/>
      <c r="B32" s="499" t="s">
        <v>89</v>
      </c>
      <c r="C32" s="500"/>
    </row>
    <row r="33" spans="1:3" ht="15">
      <c r="A33" s="462">
        <v>1</v>
      </c>
      <c r="B33" s="463" t="s">
        <v>462</v>
      </c>
      <c r="C33" s="464">
        <v>0.13689999999999999</v>
      </c>
    </row>
    <row r="34" spans="1:3" ht="15">
      <c r="A34" s="462">
        <v>2</v>
      </c>
      <c r="B34" s="463" t="s">
        <v>467</v>
      </c>
      <c r="C34" s="464">
        <v>6.8400000000000002E-2</v>
      </c>
    </row>
    <row r="35" spans="1:3" ht="15">
      <c r="A35" s="462">
        <v>3</v>
      </c>
      <c r="B35" s="463" t="s">
        <v>474</v>
      </c>
      <c r="C35" s="464">
        <v>8.2699999999999996E-2</v>
      </c>
    </row>
    <row r="36" spans="1:3" ht="15">
      <c r="A36" s="462">
        <v>4</v>
      </c>
      <c r="B36" s="463" t="s">
        <v>475</v>
      </c>
      <c r="C36" s="464">
        <v>9.0899999999999995E-2</v>
      </c>
    </row>
    <row r="37" spans="1:3" ht="15">
      <c r="A37" s="462">
        <v>5</v>
      </c>
      <c r="B37" s="463" t="s">
        <v>476</v>
      </c>
      <c r="C37" s="464">
        <v>9.4100000000000003E-2</v>
      </c>
    </row>
    <row r="38" spans="1:3" ht="15">
      <c r="A38" s="462">
        <v>6</v>
      </c>
      <c r="B38" s="463" t="s">
        <v>477</v>
      </c>
      <c r="C38" s="464">
        <v>5.4800000000000001E-2</v>
      </c>
    </row>
    <row r="39" spans="1:3" ht="15">
      <c r="A39" s="462"/>
      <c r="B39" s="463"/>
      <c r="C39" s="465"/>
    </row>
    <row r="40" spans="1:3" ht="15">
      <c r="A40" s="462"/>
      <c r="B40" s="463"/>
      <c r="C40" s="465"/>
    </row>
    <row r="41" spans="1:3" ht="16.5" thickBot="1">
      <c r="A41" s="466"/>
      <c r="B41" s="467"/>
      <c r="C41" s="468"/>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15" sqref="C15"/>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40" t="s">
        <v>35</v>
      </c>
      <c r="B1" s="437" t="str">
        <f>'1. key ratios '!B1</f>
        <v>TBC BANK</v>
      </c>
      <c r="C1" s="127"/>
      <c r="D1" s="127"/>
      <c r="E1" s="127"/>
      <c r="F1" s="21"/>
    </row>
    <row r="2" spans="1:7" s="113" customFormat="1" ht="15.75" customHeight="1">
      <c r="A2" s="340" t="s">
        <v>36</v>
      </c>
      <c r="B2" s="439">
        <f>'1. key ratios '!B2</f>
        <v>43100</v>
      </c>
    </row>
    <row r="3" spans="1:7" s="113" customFormat="1" ht="15.75" customHeight="1">
      <c r="A3" s="340"/>
    </row>
    <row r="4" spans="1:7" s="113" customFormat="1" ht="15.75" customHeight="1" thickBot="1">
      <c r="A4" s="341" t="s">
        <v>212</v>
      </c>
      <c r="B4" s="505" t="s">
        <v>359</v>
      </c>
      <c r="C4" s="506"/>
      <c r="D4" s="506"/>
      <c r="E4" s="506"/>
    </row>
    <row r="5" spans="1:7" s="117" customFormat="1" ht="17.45" customHeight="1">
      <c r="A5" s="272"/>
      <c r="B5" s="273"/>
      <c r="C5" s="115" t="s">
        <v>0</v>
      </c>
      <c r="D5" s="115" t="s">
        <v>1</v>
      </c>
      <c r="E5" s="116" t="s">
        <v>2</v>
      </c>
    </row>
    <row r="6" spans="1:7" s="21" customFormat="1" ht="14.45" customHeight="1">
      <c r="A6" s="342"/>
      <c r="B6" s="501" t="s">
        <v>366</v>
      </c>
      <c r="C6" s="501" t="s">
        <v>96</v>
      </c>
      <c r="D6" s="503" t="s">
        <v>211</v>
      </c>
      <c r="E6" s="504"/>
      <c r="G6" s="5"/>
    </row>
    <row r="7" spans="1:7" s="21" customFormat="1" ht="99.6" customHeight="1">
      <c r="A7" s="342"/>
      <c r="B7" s="502"/>
      <c r="C7" s="501"/>
      <c r="D7" s="383" t="s">
        <v>210</v>
      </c>
      <c r="E7" s="384" t="s">
        <v>367</v>
      </c>
      <c r="G7" s="5"/>
    </row>
    <row r="8" spans="1:7">
      <c r="A8" s="343">
        <v>1</v>
      </c>
      <c r="B8" s="385" t="s">
        <v>40</v>
      </c>
      <c r="C8" s="386">
        <v>394076323.50119996</v>
      </c>
      <c r="D8" s="386"/>
      <c r="E8" s="387">
        <v>394076323.50119996</v>
      </c>
      <c r="F8" s="21"/>
    </row>
    <row r="9" spans="1:7">
      <c r="A9" s="343">
        <v>2</v>
      </c>
      <c r="B9" s="385" t="s">
        <v>41</v>
      </c>
      <c r="C9" s="386">
        <v>1405061875.3580999</v>
      </c>
      <c r="D9" s="386"/>
      <c r="E9" s="387">
        <v>1405061875.3580999</v>
      </c>
      <c r="F9" s="21"/>
    </row>
    <row r="10" spans="1:7">
      <c r="A10" s="343">
        <v>3</v>
      </c>
      <c r="B10" s="385" t="s">
        <v>42</v>
      </c>
      <c r="C10" s="386">
        <v>667701356.56470001</v>
      </c>
      <c r="D10" s="386"/>
      <c r="E10" s="387">
        <v>667701356.56470001</v>
      </c>
      <c r="F10" s="21"/>
    </row>
    <row r="11" spans="1:7">
      <c r="A11" s="343">
        <v>4</v>
      </c>
      <c r="B11" s="385" t="s">
        <v>43</v>
      </c>
      <c r="C11" s="386">
        <v>0</v>
      </c>
      <c r="D11" s="386"/>
      <c r="E11" s="387">
        <v>0</v>
      </c>
      <c r="F11" s="21"/>
    </row>
    <row r="12" spans="1:7">
      <c r="A12" s="343">
        <v>5</v>
      </c>
      <c r="B12" s="385" t="s">
        <v>44</v>
      </c>
      <c r="C12" s="386">
        <v>1081097614.9019001</v>
      </c>
      <c r="D12" s="386"/>
      <c r="E12" s="387">
        <v>1081097614.9019001</v>
      </c>
      <c r="F12" s="21"/>
    </row>
    <row r="13" spans="1:7">
      <c r="A13" s="343">
        <v>6.1</v>
      </c>
      <c r="B13" s="388" t="s">
        <v>45</v>
      </c>
      <c r="C13" s="389">
        <v>8528300757.9208984</v>
      </c>
      <c r="D13" s="386"/>
      <c r="E13" s="387">
        <v>8528300757.9208984</v>
      </c>
      <c r="F13" s="21"/>
    </row>
    <row r="14" spans="1:7">
      <c r="A14" s="343">
        <v>6.2</v>
      </c>
      <c r="B14" s="390" t="s">
        <v>46</v>
      </c>
      <c r="C14" s="389">
        <v>-367686176.36000001</v>
      </c>
      <c r="D14" s="386"/>
      <c r="E14" s="387">
        <v>-367686176.36000001</v>
      </c>
      <c r="F14" s="21"/>
    </row>
    <row r="15" spans="1:7">
      <c r="A15" s="343">
        <v>6</v>
      </c>
      <c r="B15" s="385" t="s">
        <v>47</v>
      </c>
      <c r="C15" s="386">
        <v>8160614581.5608988</v>
      </c>
      <c r="D15" s="386"/>
      <c r="E15" s="387">
        <v>8160614581.5608988</v>
      </c>
      <c r="F15" s="21"/>
    </row>
    <row r="16" spans="1:7">
      <c r="A16" s="343">
        <v>7</v>
      </c>
      <c r="B16" s="385" t="s">
        <v>48</v>
      </c>
      <c r="C16" s="386">
        <v>81650597.6197</v>
      </c>
      <c r="D16" s="386"/>
      <c r="E16" s="387">
        <v>81650597.6197</v>
      </c>
      <c r="F16" s="21"/>
    </row>
    <row r="17" spans="1:7">
      <c r="A17" s="343">
        <v>8</v>
      </c>
      <c r="B17" s="385" t="s">
        <v>209</v>
      </c>
      <c r="C17" s="386">
        <v>58530142.060000002</v>
      </c>
      <c r="D17" s="386"/>
      <c r="E17" s="387">
        <v>58530142.060000002</v>
      </c>
      <c r="F17" s="344"/>
      <c r="G17" s="121"/>
    </row>
    <row r="18" spans="1:7">
      <c r="A18" s="343">
        <v>9</v>
      </c>
      <c r="B18" s="385" t="s">
        <v>49</v>
      </c>
      <c r="C18" s="386">
        <v>42971123.700000003</v>
      </c>
      <c r="D18" s="386">
        <v>21561034.120000001</v>
      </c>
      <c r="E18" s="387">
        <v>21410089.580000002</v>
      </c>
      <c r="F18" s="21"/>
      <c r="G18" s="121"/>
    </row>
    <row r="19" spans="1:7">
      <c r="A19" s="343">
        <v>10</v>
      </c>
      <c r="B19" s="385" t="s">
        <v>50</v>
      </c>
      <c r="C19" s="386">
        <v>486159975.38</v>
      </c>
      <c r="D19" s="386">
        <v>173113322.80000001</v>
      </c>
      <c r="E19" s="387">
        <v>313046652.57999998</v>
      </c>
      <c r="F19" s="21"/>
      <c r="G19" s="121"/>
    </row>
    <row r="20" spans="1:7">
      <c r="A20" s="343">
        <v>11</v>
      </c>
      <c r="B20" s="385" t="s">
        <v>51</v>
      </c>
      <c r="C20" s="386">
        <v>228120223.53570002</v>
      </c>
      <c r="D20" s="386"/>
      <c r="E20" s="387">
        <v>228120223.53570002</v>
      </c>
      <c r="F20" s="21"/>
    </row>
    <row r="21" spans="1:7" ht="26.25" thickBot="1">
      <c r="A21" s="214"/>
      <c r="B21" s="345" t="s">
        <v>369</v>
      </c>
      <c r="C21" s="274">
        <f>SUM(C8:C12, C15:C20)</f>
        <v>12605983814.182198</v>
      </c>
      <c r="D21" s="274">
        <f>SUM(D8:D12, D15:D20)</f>
        <v>194674356.92000002</v>
      </c>
      <c r="E21" s="391">
        <f>SUM(E8:E12, E15:E20)</f>
        <v>12411309457.262197</v>
      </c>
    </row>
    <row r="22" spans="1:7">
      <c r="A22" s="5"/>
      <c r="B22" s="5"/>
      <c r="C22" s="5"/>
      <c r="D22" s="5"/>
      <c r="E22" s="5"/>
    </row>
    <row r="23" spans="1:7">
      <c r="A23" s="5"/>
      <c r="B23" s="5"/>
      <c r="C23" s="5"/>
      <c r="D23" s="5"/>
      <c r="E23" s="5"/>
    </row>
    <row r="25" spans="1:7" s="4" customFormat="1">
      <c r="B25" s="122"/>
      <c r="F25" s="5"/>
      <c r="G25" s="5"/>
    </row>
    <row r="26" spans="1:7" s="4" customFormat="1">
      <c r="B26" s="122"/>
      <c r="F26" s="5"/>
      <c r="G26" s="5"/>
    </row>
    <row r="27" spans="1:7" s="4" customFormat="1">
      <c r="B27" s="122"/>
      <c r="F27" s="5"/>
      <c r="G27" s="5"/>
    </row>
    <row r="28" spans="1:7" s="4" customFormat="1">
      <c r="B28" s="122"/>
      <c r="F28" s="5"/>
      <c r="G28" s="5"/>
    </row>
    <row r="29" spans="1:7" s="4" customFormat="1">
      <c r="B29" s="122"/>
      <c r="F29" s="5"/>
      <c r="G29" s="5"/>
    </row>
    <row r="30" spans="1:7" s="4" customFormat="1">
      <c r="B30" s="122"/>
      <c r="F30" s="5"/>
      <c r="G30" s="5"/>
    </row>
    <row r="31" spans="1:7" s="4" customFormat="1">
      <c r="B31" s="122"/>
      <c r="F31" s="5"/>
      <c r="G31" s="5"/>
    </row>
    <row r="32" spans="1:7" s="4" customFormat="1">
      <c r="B32" s="122"/>
      <c r="F32" s="5"/>
      <c r="G32" s="5"/>
    </row>
    <row r="33" spans="2:7" s="4" customFormat="1">
      <c r="B33" s="122"/>
      <c r="F33" s="5"/>
      <c r="G33" s="5"/>
    </row>
    <row r="34" spans="2:7" s="4" customFormat="1">
      <c r="B34" s="122"/>
      <c r="F34" s="5"/>
      <c r="G34" s="5"/>
    </row>
    <row r="35" spans="2:7" s="4" customFormat="1">
      <c r="B35" s="122"/>
      <c r="F35" s="5"/>
      <c r="G35" s="5"/>
    </row>
    <row r="36" spans="2:7" s="4" customFormat="1">
      <c r="B36" s="122"/>
      <c r="F36" s="5"/>
      <c r="G36" s="5"/>
    </row>
    <row r="37" spans="2:7" s="4" customFormat="1">
      <c r="B37" s="122"/>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39" sqref="C39"/>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35</v>
      </c>
      <c r="B1" s="437" t="str">
        <f>'1. key ratios '!B1</f>
        <v>TBC BANK</v>
      </c>
    </row>
    <row r="2" spans="1:6" s="113" customFormat="1" ht="15.75" customHeight="1">
      <c r="A2" s="2" t="s">
        <v>36</v>
      </c>
      <c r="B2" s="437">
        <f>'1. key ratios '!B2</f>
        <v>43100</v>
      </c>
      <c r="C2" s="4"/>
      <c r="D2" s="4"/>
      <c r="E2" s="4"/>
      <c r="F2" s="4"/>
    </row>
    <row r="3" spans="1:6" s="113" customFormat="1" ht="15.75" customHeight="1">
      <c r="C3" s="4"/>
      <c r="D3" s="4"/>
      <c r="E3" s="4"/>
      <c r="F3" s="4"/>
    </row>
    <row r="4" spans="1:6" s="113" customFormat="1" ht="13.5" thickBot="1">
      <c r="A4" s="113" t="s">
        <v>90</v>
      </c>
      <c r="B4" s="346" t="s">
        <v>346</v>
      </c>
      <c r="C4" s="114" t="s">
        <v>78</v>
      </c>
      <c r="D4" s="4"/>
      <c r="E4" s="4"/>
      <c r="F4" s="4"/>
    </row>
    <row r="5" spans="1:6">
      <c r="A5" s="279">
        <v>1</v>
      </c>
      <c r="B5" s="347" t="s">
        <v>368</v>
      </c>
      <c r="C5" s="280">
        <f>'7. LI1 '!E21</f>
        <v>12411309457.262197</v>
      </c>
    </row>
    <row r="6" spans="1:6" s="281" customFormat="1">
      <c r="A6" s="123">
        <v>2.1</v>
      </c>
      <c r="B6" s="276" t="s">
        <v>347</v>
      </c>
      <c r="C6" s="202">
        <v>1635713947.995626</v>
      </c>
    </row>
    <row r="7" spans="1:6" s="101" customFormat="1" outlineLevel="1">
      <c r="A7" s="95">
        <v>2.2000000000000002</v>
      </c>
      <c r="B7" s="96" t="s">
        <v>348</v>
      </c>
      <c r="C7" s="282">
        <v>283850678.36712956</v>
      </c>
    </row>
    <row r="8" spans="1:6" s="101" customFormat="1" ht="25.5">
      <c r="A8" s="95">
        <v>3</v>
      </c>
      <c r="B8" s="277" t="s">
        <v>349</v>
      </c>
      <c r="C8" s="283">
        <f>SUM(C5:C7)</f>
        <v>14330874083.624954</v>
      </c>
    </row>
    <row r="9" spans="1:6" s="281" customFormat="1">
      <c r="A9" s="123">
        <v>4</v>
      </c>
      <c r="B9" s="125" t="s">
        <v>93</v>
      </c>
      <c r="C9" s="202">
        <v>156630136.56960002</v>
      </c>
    </row>
    <row r="10" spans="1:6" s="101" customFormat="1" outlineLevel="1">
      <c r="A10" s="95">
        <v>5.0999999999999996</v>
      </c>
      <c r="B10" s="96" t="s">
        <v>350</v>
      </c>
      <c r="C10" s="282">
        <v>-856129388.50709593</v>
      </c>
    </row>
    <row r="11" spans="1:6" s="101" customFormat="1" outlineLevel="1">
      <c r="A11" s="95">
        <v>5.2</v>
      </c>
      <c r="B11" s="96" t="s">
        <v>351</v>
      </c>
      <c r="C11" s="282">
        <v>-271255002.34084201</v>
      </c>
    </row>
    <row r="12" spans="1:6" s="101" customFormat="1">
      <c r="A12" s="95">
        <v>6</v>
      </c>
      <c r="B12" s="275" t="s">
        <v>92</v>
      </c>
      <c r="C12" s="282">
        <v>0</v>
      </c>
    </row>
    <row r="13" spans="1:6" s="101" customFormat="1" ht="13.5" thickBot="1">
      <c r="A13" s="97">
        <v>7</v>
      </c>
      <c r="B13" s="278" t="s">
        <v>297</v>
      </c>
      <c r="C13" s="284">
        <f>SUM(C8:C12)</f>
        <v>13360119829.346617</v>
      </c>
    </row>
    <row r="15" spans="1:6">
      <c r="A15" s="298"/>
      <c r="B15" s="298"/>
    </row>
    <row r="16" spans="1:6">
      <c r="A16" s="298"/>
      <c r="B16" s="298"/>
    </row>
    <row r="17" spans="1:5" ht="15">
      <c r="A17" s="293"/>
      <c r="B17" s="294"/>
      <c r="C17" s="298"/>
      <c r="D17" s="298"/>
      <c r="E17" s="298"/>
    </row>
    <row r="18" spans="1:5" ht="15">
      <c r="A18" s="299"/>
      <c r="B18" s="300"/>
      <c r="C18" s="298"/>
      <c r="D18" s="298"/>
      <c r="E18" s="298"/>
    </row>
    <row r="19" spans="1:5">
      <c r="A19" s="301"/>
      <c r="B19" s="295"/>
      <c r="C19" s="298"/>
      <c r="D19" s="298"/>
      <c r="E19" s="298"/>
    </row>
    <row r="20" spans="1:5">
      <c r="A20" s="302"/>
      <c r="B20" s="296"/>
      <c r="C20" s="298"/>
      <c r="D20" s="298"/>
      <c r="E20" s="298"/>
    </row>
    <row r="21" spans="1:5">
      <c r="A21" s="302"/>
      <c r="B21" s="300"/>
      <c r="C21" s="298"/>
      <c r="D21" s="298"/>
      <c r="E21" s="298"/>
    </row>
    <row r="22" spans="1:5">
      <c r="A22" s="301"/>
      <c r="B22" s="297"/>
      <c r="C22" s="298"/>
      <c r="D22" s="298"/>
      <c r="E22" s="298"/>
    </row>
    <row r="23" spans="1:5">
      <c r="A23" s="302"/>
      <c r="B23" s="296"/>
      <c r="C23" s="298"/>
      <c r="D23" s="298"/>
      <c r="E23" s="298"/>
    </row>
    <row r="24" spans="1:5">
      <c r="A24" s="302"/>
      <c r="B24" s="296"/>
      <c r="C24" s="298"/>
      <c r="D24" s="298"/>
      <c r="E24" s="298"/>
    </row>
    <row r="25" spans="1:5">
      <c r="A25" s="302"/>
      <c r="B25" s="303"/>
      <c r="C25" s="298"/>
      <c r="D25" s="298"/>
      <c r="E25" s="298"/>
    </row>
    <row r="26" spans="1:5">
      <c r="A26" s="302"/>
      <c r="B26" s="300"/>
      <c r="C26" s="298"/>
      <c r="D26" s="298"/>
      <c r="E26" s="298"/>
    </row>
    <row r="27" spans="1:5">
      <c r="A27" s="298"/>
      <c r="B27" s="304"/>
      <c r="C27" s="298"/>
      <c r="D27" s="298"/>
      <c r="E27" s="298"/>
    </row>
    <row r="28" spans="1:5">
      <c r="A28" s="298"/>
      <c r="B28" s="304"/>
      <c r="C28" s="298"/>
      <c r="D28" s="298"/>
      <c r="E28" s="298"/>
    </row>
    <row r="29" spans="1:5">
      <c r="A29" s="298"/>
      <c r="B29" s="304"/>
      <c r="C29" s="298"/>
      <c r="D29" s="298"/>
      <c r="E29" s="298"/>
    </row>
    <row r="30" spans="1:5">
      <c r="A30" s="298"/>
      <c r="B30" s="304"/>
      <c r="C30" s="298"/>
      <c r="D30" s="298"/>
      <c r="E30" s="298"/>
    </row>
    <row r="31" spans="1:5">
      <c r="A31" s="298"/>
      <c r="B31" s="304"/>
      <c r="C31" s="298"/>
      <c r="D31" s="298"/>
      <c r="E31" s="298"/>
    </row>
    <row r="32" spans="1:5">
      <c r="A32" s="298"/>
      <c r="B32" s="304"/>
      <c r="C32" s="298"/>
      <c r="D32" s="298"/>
      <c r="E32" s="298"/>
    </row>
    <row r="33" spans="1:5">
      <c r="A33" s="298"/>
      <c r="B33" s="304"/>
      <c r="C33" s="298"/>
      <c r="D33" s="298"/>
      <c r="E33" s="298"/>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KgRXYjG/E+GCvWm7o5aK3F+8c+Q=</DigestValue>
    </Reference>
    <Reference URI="#idOfficeObject" Type="http://www.w3.org/2000/09/xmldsig#Object">
      <DigestMethod Algorithm="http://www.w3.org/2000/09/xmldsig#sha1"/>
      <DigestValue>N/Uhg+6obY7tpWuUULTqeN7E+08=</DigestValue>
    </Reference>
    <Reference URI="#idSignedProperties" Type="http://uri.etsi.org/01903#SignedProperties">
      <Transforms>
        <Transform Algorithm="http://www.w3.org/TR/2001/REC-xml-c14n-20010315"/>
      </Transforms>
      <DigestMethod Algorithm="http://www.w3.org/2000/09/xmldsig#sha1"/>
      <DigestValue>ZvFh86rQuJjwglUIHczkfEurpag=</DigestValue>
    </Reference>
  </SignedInfo>
  <SignatureValue>c7NvtEf8REC0SZDIQMMXTQJcUu3Mc/FiJkBMpisZKP92UA+AdHO9B1CukGfMh6cR8045Ss9xerre
BPGIwpCW9mctsvZDikPbrOmyP+UYci6Ysa15LBDfm1tgXmmD3lxdxsWt+ExZrYnzos6zDHgaQkpH
GBZptrWiT00IbtyA9EFB2P2Mk7o9VaQR6yAzyAlaSzwmvWv+lYl4K4VVuALn7YFm8Qg3FrSPwCsS
X610P2qvYDVzuensJgJjcH1aOo02gKA2NrcB6dB8thU5bqmdty/xLhLrJpGXf4nQ8gY8ylhb7i+E
zsqKcSbg8AV0XQ7kmMl+mNcR0qJs/+mpPVMgrQ==</SignatureValue>
  <KeyInfo>
    <X509Data>
      <X509Certificate>MIIGOzCCBSOgAwIBAgIKTB1IywACAAAmODANBgkqhkiG9w0BAQsFADBKMRIwEAYKCZImiZPyLGQB
GRYCZ2UxEzARBgoJkiaJk/IsZAEZFgNuYmcxHzAdBgNVBAMTFk5CRyBDbGFzcyAyIElOVCBTdWIg
Q0EwHhcNMTcwNzI2MTIzNTQ3WhcNMTkwNzI2MTIzNTQ3WjA5MRUwEwYDVQQKEwxKU0MgVEJDIEJB
TksxIDAeBgNVBAMTF0JUQiAtIFRlb25hIEdpb3Jnb2JpYW5pMIIBIjANBgkqhkiG9w0BAQEFAAOC
AQ8AMIIBCgKCAQEA35ASTcUtgInd//rx6MIUP0cVvd2oidjtHZ4MFkw8d2ffAv8SRIcom8y5cJ+b
D84l1KzaMEb34t4SWK/+qa4D64xsGNow5MAjNU9w9S9fJ1H8Cf/0xcL5OwGJuZkDtyW6sESdojL1
nRjVMZw2pR8trEMxIhABoHFnL85qVUOINxQQh6cfB3Bcp0Y1uO8jaDFCDZHLEWZo3OK7At5HuyNp
AXaP6ZcqOE2GHK+jSQJ5EPOkGA8ZhxLM6lyR/3Iz21665/WdvLI89HLmw/qdMjRh6iiZmIho8GSd
SSMjdzmZL7b32Du8urwTUaCKtkJ6/LO9XmG35VeOaPbV1t5I1wzpIwIDAQABo4IDMjCCAy4wPAYJ
KwYBBAGCNxUHBC8wLQYlKwYBBAGCNxUI5rJgg431RIaBmQmDuKFKg76EcQSDxJEzhIOIXQIBZAIB
HTAdBgNVHSUEFjAUBggrBgEFBQcDAgYIKwYBBQUHAwQwCwYDVR0PBAQDAgeAMCcGCSsGAQQBgjcV
CgQaMBgwCgYIKwYBBQUHAwIwCgYIKwYBBQUHAwQwHQYDVR0OBBYEFL9jMlKDUSfDdjuwJ87u7sRY
sqmyMB8GA1UdIwQYMBaAFMMu0i/wTC8ZwieC/PYurGqwSc/BMIIBJQYDVR0fBIIBHDCCARgwggEU
oIIBEKCCAQyGgcdsZGFwOi8vL0NOPU5CRyUyMENsYXNzJTIwMiUyMElOVCUyMFN1YiUyMENBKDEp
LENOPW5iZy1zdWJDQSxDTj1DRFAsQ049UHVibGljJTIwS2V5JTIwU2VydmljZXMsQ049U2Vydmlj
ZXMsQ049Q29uZmlndXJhdGlvbixEQz1uYmcsREM9Z2U/Y2VydGlmaWNhdGVSZXZvY2F0aW9uTGlz
dD9iYXNlP29iamVjdENsYXNzPWNSTERpc3RyaWJ1dGlvblBvaW50hkBodHRwOi8vY3JsLm5iZy5n
b3YuZ2UvY2EvTkJHJTIwQ2xhc3MlMjAyJTIwSU5UJTIwU3ViJTIwQ0EoMSkuY3JsMIIBLgYIKwYB
BQUHAQEEggEgMIIBHDCBugYIKwYBBQUHMAKGga1sZGFwOi8vL0NOPU5CRyUyMENsYXNzJTIwMiUy
MElOVCUyMFN1YiUyMENBLENOPUFJQSxDTj1QdWJsaWMlMjBLZXklMjBTZXJ2aWNlcyxDTj1TZXJ2
aWNlcyxDTj1Db25maWd1cmF0aW9uLERDPW5iZyxEQz1nZT9jQUNlcnRpZmljYXRlP2Jhc2U/b2Jq
ZWN0Q2xhc3M9Y2VydGlmaWNhdGlvbkF1dGhvcml0eTBdBggrBgEFBQcwAoZRaHR0cDovL2NybC5u
YmcuZ292LmdlL2NhL25iZy1zdWJDQS5uYmcuZ2VfTkJHJTIwQ2xhc3MlMjAyJTIwSU5UJTIwU3Vi
JTIwQ0EoMikuY3J0MA0GCSqGSIb3DQEBCwUAA4IBAQAbIJaiirzRoLRJKhhHaTUkZNgasqiigNQ2
FQPbku5PM3vSoh7BSYcN91w8CaPi21ZW1RSIuaSZVNundYH7pfJ/gJSxNOh85UQ94aebwCuhRcTV
5uhHArYMwPT5aEpjNobkhkRuu2DJVx+SaBTxvq1erha8/rpSAFwqeY8CRGSLyjbAvbGjJLNJbyfv
JKdV9sGaRE2opfxCAqFotTaD3OtNHPAZNLMzeLbVB0LjLTFmrmZ/WCqzQF6tfJoi0LKMcBqhUW4r
j73y1tmPf+ehyn10CnxbeBJf/FNAyvpj+pOvVenwi4F5UfLTQ1z70zZcl5ban88/cWNpT5qvODNm
Ne62</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nX+tAquvPIUbPr5y5e5YIbbJluM=</DigestValue>
      </Reference>
      <Reference URI="/xl/calcChain.xml?ContentType=application/vnd.openxmlformats-officedocument.spreadsheetml.calcChain+xml">
        <DigestMethod Algorithm="http://www.w3.org/2000/09/xmldsig#sha1"/>
        <DigestValue>L6zDo0eF36deP1T89DVqFRwQjGM=</DigestValue>
      </Reference>
      <Reference URI="/xl/printerSettings/printerSettings6.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r+GMpVkhcWZFXqjcP1sRqXrUMZ8=</DigestValue>
      </Reference>
      <Reference URI="/xl/worksheets/sheet8.xml?ContentType=application/vnd.openxmlformats-officedocument.spreadsheetml.worksheet+xml">
        <DigestMethod Algorithm="http://www.w3.org/2000/09/xmldsig#sha1"/>
        <DigestValue>fn8XUS6dwKomdYU2TtCHiZvm3dU=</DigestValue>
      </Reference>
      <Reference URI="/xl/worksheets/sheet7.xml?ContentType=application/vnd.openxmlformats-officedocument.spreadsheetml.worksheet+xml">
        <DigestMethod Algorithm="http://www.w3.org/2000/09/xmldsig#sha1"/>
        <DigestValue>m3tldoUQU38sch5SqydOHWNvWkA=</DigestValue>
      </Reference>
      <Reference URI="/xl/worksheets/sheet6.xml?ContentType=application/vnd.openxmlformats-officedocument.spreadsheetml.worksheet+xml">
        <DigestMethod Algorithm="http://www.w3.org/2000/09/xmldsig#sha1"/>
        <DigestValue>jqTvO+PRF6327akh+C6WBVRsmJI=</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K8iNrwHIsBQzMzdiTNY9JEZ3ZHI=</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iOUdri0DrHYIo5Tw3Wqktoik9TI=</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SpD9iqJla1nJfi8I6T6AIkU59zw=</DigestValue>
      </Reference>
      <Reference URI="/xl/worksheets/sheet5.xml?ContentType=application/vnd.openxmlformats-officedocument.spreadsheetml.worksheet+xml">
        <DigestMethod Algorithm="http://www.w3.org/2000/09/xmldsig#sha1"/>
        <DigestValue>LCqR9+ldfLI8apco0urF+ee4ueU=</DigestValue>
      </Reference>
      <Reference URI="/xl/worksheets/sheet11.xml?ContentType=application/vnd.openxmlformats-officedocument.spreadsheetml.worksheet+xml">
        <DigestMethod Algorithm="http://www.w3.org/2000/09/xmldsig#sha1"/>
        <DigestValue>K/UbLsY4PRsTm2yQtvqquRkm49w=</DigestValue>
      </Reference>
      <Reference URI="/xl/worksheets/sheet2.xml?ContentType=application/vnd.openxmlformats-officedocument.spreadsheetml.worksheet+xml">
        <DigestMethod Algorithm="http://www.w3.org/2000/09/xmldsig#sha1"/>
        <DigestValue>2/uHv1PH6Bk4q43RM0+p3yRdmxo=</DigestValue>
      </Reference>
      <Reference URI="/xl/worksheets/sheet12.xml?ContentType=application/vnd.openxmlformats-officedocument.spreadsheetml.worksheet+xml">
        <DigestMethod Algorithm="http://www.w3.org/2000/09/xmldsig#sha1"/>
        <DigestValue>OSd1lgK/cKTldPoQujhYaTlnBAY=</DigestValue>
      </Reference>
      <Reference URI="/xl/theme/theme1.xml?ContentType=application/vnd.openxmlformats-officedocument.theme+xml">
        <DigestMethod Algorithm="http://www.w3.org/2000/09/xmldsig#sha1"/>
        <DigestValue>ws0gcdu2aM8dJ36PXh4TC2naUx4=</DigestValue>
      </Reference>
      <Reference URI="/xl/worksheets/sheet1.xml?ContentType=application/vnd.openxmlformats-officedocument.spreadsheetml.worksheet+xml">
        <DigestMethod Algorithm="http://www.w3.org/2000/09/xmldsig#sha1"/>
        <DigestValue>ziZix9aRd7M6xZ/3etKE0QLjfj4=</DigestValue>
      </Reference>
      <Reference URI="/xl/sharedStrings.xml?ContentType=application/vnd.openxmlformats-officedocument.spreadsheetml.sharedStrings+xml">
        <DigestMethod Algorithm="http://www.w3.org/2000/09/xmldsig#sha1"/>
        <DigestValue>qDF4KpLRm5njntoWCPsylYMBL+0=</DigestValue>
      </Reference>
      <Reference URI="/xl/drawings/drawing1.xml?ContentType=application/vnd.openxmlformats-officedocument.drawing+xml">
        <DigestMethod Algorithm="http://www.w3.org/2000/09/xmldsig#sha1"/>
        <DigestValue>coHSE/WgDR6C1QDh/0ekeK+vonU=</DigestValue>
      </Reference>
      <Reference URI="/xl/worksheets/sheet13.xml?ContentType=application/vnd.openxmlformats-officedocument.spreadsheetml.worksheet+xml">
        <DigestMethod Algorithm="http://www.w3.org/2000/09/xmldsig#sha1"/>
        <DigestValue>nj6aW8rupcYxnt6hF7QNuxn2144=</DigestValue>
      </Reference>
      <Reference URI="/xl/worksheets/sheet3.xml?ContentType=application/vnd.openxmlformats-officedocument.spreadsheetml.worksheet+xml">
        <DigestMethod Algorithm="http://www.w3.org/2000/09/xmldsig#sha1"/>
        <DigestValue>iCMkF51PnXThBrKPhxeiIyYgUk4=</DigestValue>
      </Reference>
      <Reference URI="/xl/worksheets/sheet14.xml?ContentType=application/vnd.openxmlformats-officedocument.spreadsheetml.worksheet+xml">
        <DigestMethod Algorithm="http://www.w3.org/2000/09/xmldsig#sha1"/>
        <DigestValue>/xNAkWxnRpW6CCN2lWRbSFJo2pY=</DigestValue>
      </Reference>
      <Reference URI="/xl/worksheets/sheet15.xml?ContentType=application/vnd.openxmlformats-officedocument.spreadsheetml.worksheet+xml">
        <DigestMethod Algorithm="http://www.w3.org/2000/09/xmldsig#sha1"/>
        <DigestValue>eusSa8WRYuYyWXiNXTmoqwgI+ao=</DigestValue>
      </Reference>
      <Reference URI="/xl/worksheets/sheet16.xml?ContentType=application/vnd.openxmlformats-officedocument.spreadsheetml.worksheet+xml">
        <DigestMethod Algorithm="http://www.w3.org/2000/09/xmldsig#sha1"/>
        <DigestValue>h0qUFgNNDHUCAf1pr4yOGwp0Csk=</DigestValue>
      </Reference>
      <Reference URI="/xl/worksheets/sheet4.xml?ContentType=application/vnd.openxmlformats-officedocument.spreadsheetml.worksheet+xml">
        <DigestMethod Algorithm="http://www.w3.org/2000/09/xmldsig#sha1"/>
        <DigestValue>7N3h3OspZFre56FLPXoLZO3wDtc=</DigestValue>
      </Reference>
      <Reference URI="/xl/workbook.xml?ContentType=application/vnd.openxmlformats-officedocument.spreadsheetml.sheet.main+xml">
        <DigestMethod Algorithm="http://www.w3.org/2000/09/xmldsig#sha1"/>
        <DigestValue>7HXpWHVwjxwB9E01EzF2nwByXEw=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2018-03-05T09:45:39Z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Approval</SignatureComments>
          <WindowsVersion>6.1</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2018-03-05T09:45:39Z</xd:SigningTime>
          <xd:SigningCertificate>
            <xd:Cert>
              <xd:CertDigest>
                <DigestMethod Algorithm="http://www.w3.org/2000/09/xmldsig#sha1"/>
                <DigestValue>nPS+MPrYIC7c+slDC8O1uLGITgU=</DigestValue>
              </xd:CertDigest>
              <xd:IssuerSerial>
                <X509IssuerName>CN=NBG Class 2 INT Sub CA, DC=nbg, DC=ge</X509IssuerName>
                <X509SerialNumber>359440053562430206256696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NcX6llLYg/sD1d45H2kPQSQgERo=</DigestValue>
    </Reference>
    <Reference URI="#idOfficeObject" Type="http://www.w3.org/2000/09/xmldsig#Object">
      <DigestMethod Algorithm="http://www.w3.org/2000/09/xmldsig#sha1"/>
      <DigestValue>N/Uhg+6obY7tpWuUULTqeN7E+08=</DigestValue>
    </Reference>
    <Reference URI="#idSignedProperties" Type="http://uri.etsi.org/01903#SignedProperties">
      <Transforms>
        <Transform Algorithm="http://www.w3.org/TR/2001/REC-xml-c14n-20010315"/>
      </Transforms>
      <DigestMethod Algorithm="http://www.w3.org/2000/09/xmldsig#sha1"/>
      <DigestValue>0mRv8UjLN+KcO43fBXXotI39tPU=</DigestValue>
    </Reference>
  </SignedInfo>
  <SignatureValue>wI3L/ACs/ak2cpYlTrksmlsEHpBQvdYUa7S7kgvmsDVXnMHold5GVvYkcxdsUj3sMvb7/FcIxHJi
1/o9b+sJCNMSXlANa/O/RGibDgma+j2bExpViEAoJbVsz65EbWFMlbpEIPXmOHtC+xDWoaVhSUDU
lDmSLH5LX56rdDI+r5hQzaB4PNO9W52oWOJZgDco6BjsJRX9pPr/wBINKCbXRMPTAxFQN+NCEyYb
6XF0+103XWG3PJNifyZioGU7H8kGmW+TRCvKpN5h9d81kn6X0LvTYCMpLDrXdHpe1sqBnozweVCp
7zT1j2bMtxJA4OGdIAS1/cyj2V8G7IIy0j/qpA==</SignatureValue>
  <KeyInfo>
    <X509Data>
      <X509Certificate>MIIGPDCCBSSgAwIBAgIKergbCgACAAAc0zANBgkqhkiG9w0BAQsFADBKMRIwEAYKCZImiZPyLGQB
GRYCZ2UxEzARBgoJkiaJk/IsZAEZFgNuYmcxHzAdBgNVBAMTFk5CRyBDbGFzcyAyIElOVCBTdWIg
Q0EwHhcNMTcwMjE1MDcwMzM1WhcNMTkwMjE1MDcwMzM1WjA6MRUwEwYDVQQKEwxKU0MgVEJDIEJB
TksxITAfBgNVBAMTGEJUQiAtIFRhbWFyIE1ldGl2aXNodmlsaTCCASIwDQYJKoZIhvcNAQEBBQAD
ggEPADCCAQoCggEBAOuV3U/GSk5PdTjg3UffK8+SUhcxn4F92C7rs96rc4d1sbW5e38MxqVKML2T
onN7IjmrhtApUgM/FmZrqAnIHWHUB5Vnp6ouYF2a2kU31BDALgvuR73wtImMn4HrpWRH+jLSN7o4
1NGbs3BsG0xy1pIZxSey/4hvlVXSaSVx2559qgAVr+htg6iVLTk6auWLSo5y3fz9ln5nb+HNb38k
I/+4qVRffUb52JLnQV3TE4OmFuiNj0+dBPbV8lQshMasvNbhVF99gEQy8+tfDYSzvWRjXdT3VeGo
E4gh6VYLsl2qSw8B3potfM4K7ZlrDgkthOxgGF7UsxNKseNSjDK71dsCAwEAAaOCAzIwggMuMDwG
CSsGAQQBgjcVBwQvMC0GJSsGAQQBgjcVCOayYION9USGgZkJg7ihSoO+hHEEg8SRM4SDiF0CAWQC
AR0wHQYDVR0lBBYwFAYIKwYBBQUHAwIGCCsGAQUFBwMEMAsGA1UdDwQEAwIHgDAnBgkrBgEEAYI3
FQoEGjAYMAoGCCsGAQUFBwMCMAoGCCsGAQUFBwMEMB0GA1UdDgQWBBRPrFY2TKYghCN3iZrvlsWc
6IFtvDAfBgNVHSMEGDAWgBTDLtIv8EwvGcIngvz2LqxqsEnPwTCCASUGA1UdHwSCARwwggEYMIIB
FKCCARCgggEMhoHHbGRhcDovLy9DTj1OQkclMjBDbGFzcyUyMDIlMjBJTlQlMjBTdWIlMjBDQSgx
KSxDTj1uYmctc3ViQ0EsQ049Q0RQLENOPVB1YmxpYyUyMEtleSUyMFNlcnZpY2VzLENOPVNlcnZp
Y2VzLENOPUNvbmZpZ3VyYXRpb24sREM9bmJnLERDPWdlP2NlcnRpZmljYXRlUmV2b2NhdGlvbkxp
c3Q/YmFzZT9vYmplY3RDbGFzcz1jUkxEaXN0cmlidXRpb25Qb2ludIZAaHR0cDovL2NybC5uYmcu
Z292LmdlL2NhL05CRyUyMENsYXNzJTIwMiUyMElOVCUyMFN1YiUyMENBKDEpLmNybDCCAS4GCCsG
AQUFBwEBBIIBIDCCARwwgboGCCsGAQUFBzAChoGtbGRhcDovLy9DTj1OQkclMjBDbGFzcyUyMDIl
MjBJTlQlMjBTdWIlMjBDQSxDTj1BSUEsQ049UHVibGljJTIwS2V5JTIwU2VydmljZXMsQ049U2Vy
dmljZXMsQ049Q29uZmlndXJhdGlvbixEQz1uYmcsREM9Z2U/Y0FDZXJ0aWZpY2F0ZT9iYXNlP29i
amVjdENsYXNzPWNlcnRpZmljYXRpb25BdXRob3JpdHkwXQYIKwYBBQUHMAKGUWh0dHA6Ly9jcmwu
bmJnLmdvdi5nZS9jYS9uYmctc3ViQ0EubmJnLmdlX05CRyUyMENsYXNzJTIwMiUyMElOVCUyMFN1
YiUyMENBKDIpLmNydDANBgkqhkiG9w0BAQsFAAOCAQEAntia16+QgG07mmYvsUEF8asT+fYF2u3p
45GuuOmMgP5VwQAX3norxr0BlKpEDgy0mrbvXD2dULVIp42s9vp/f5cwUErpEPgeI+8VY94LgwvV
Q6NUj6fm7iY8dF2qe+kB12dhK9k67O9XXV1DlXIbbc2Wo+VtffPMqi1U283sVQAFTOdmrv9O5Ujl
tXRJQhnSc54NCUr4FgLJQBgkTcbPORtGwYkimtQ20u53qWZ/uFwvgcQPF/ggbb/I9TADlcJ+9SJ4
L7Dw4sISGbWwv8S+jiJS/5Zi5EX1RHvs7YhD9g8dCvIcaZw5PQzYRZrPBbmt9lUw2If6hRE/86YD
A+UwxA==</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nX+tAquvPIUbPr5y5e5YIbbJluM=</DigestValue>
      </Reference>
      <Reference URI="/xl/calcChain.xml?ContentType=application/vnd.openxmlformats-officedocument.spreadsheetml.calcChain+xml">
        <DigestMethod Algorithm="http://www.w3.org/2000/09/xmldsig#sha1"/>
        <DigestValue>L6zDo0eF36deP1T89DVqFRwQjGM=</DigestValue>
      </Reference>
      <Reference URI="/xl/printerSettings/printerSettings6.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r+GMpVkhcWZFXqjcP1sRqXrUMZ8=</DigestValue>
      </Reference>
      <Reference URI="/xl/worksheets/sheet8.xml?ContentType=application/vnd.openxmlformats-officedocument.spreadsheetml.worksheet+xml">
        <DigestMethod Algorithm="http://www.w3.org/2000/09/xmldsig#sha1"/>
        <DigestValue>fn8XUS6dwKomdYU2TtCHiZvm3dU=</DigestValue>
      </Reference>
      <Reference URI="/xl/worksheets/sheet7.xml?ContentType=application/vnd.openxmlformats-officedocument.spreadsheetml.worksheet+xml">
        <DigestMethod Algorithm="http://www.w3.org/2000/09/xmldsig#sha1"/>
        <DigestValue>m3tldoUQU38sch5SqydOHWNvWkA=</DigestValue>
      </Reference>
      <Reference URI="/xl/worksheets/sheet6.xml?ContentType=application/vnd.openxmlformats-officedocument.spreadsheetml.worksheet+xml">
        <DigestMethod Algorithm="http://www.w3.org/2000/09/xmldsig#sha1"/>
        <DigestValue>jqTvO+PRF6327akh+C6WBVRsmJI=</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K8iNrwHIsBQzMzdiTNY9JEZ3ZHI=</DigestValue>
      </Reference>
      <Reference URI="/xl/printerSettings/printerSettings4.bin?ContentType=application/vnd.openxmlformats-officedocument.spreadsheetml.printerSettings">
        <DigestMethod Algorithm="http://www.w3.org/2000/09/xmldsig#sha1"/>
        <DigestValue>R1y3o9cLyO8UBGdgC0fjZHPyBRw=</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iOUdri0DrHYIo5Tw3Wqktoik9TI=</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SpD9iqJla1nJfi8I6T6AIkU59zw=</DigestValue>
      </Reference>
      <Reference URI="/xl/worksheets/sheet5.xml?ContentType=application/vnd.openxmlformats-officedocument.spreadsheetml.worksheet+xml">
        <DigestMethod Algorithm="http://www.w3.org/2000/09/xmldsig#sha1"/>
        <DigestValue>LCqR9+ldfLI8apco0urF+ee4ueU=</DigestValue>
      </Reference>
      <Reference URI="/xl/worksheets/sheet11.xml?ContentType=application/vnd.openxmlformats-officedocument.spreadsheetml.worksheet+xml">
        <DigestMethod Algorithm="http://www.w3.org/2000/09/xmldsig#sha1"/>
        <DigestValue>K/UbLsY4PRsTm2yQtvqquRkm49w=</DigestValue>
      </Reference>
      <Reference URI="/xl/worksheets/sheet2.xml?ContentType=application/vnd.openxmlformats-officedocument.spreadsheetml.worksheet+xml">
        <DigestMethod Algorithm="http://www.w3.org/2000/09/xmldsig#sha1"/>
        <DigestValue>2/uHv1PH6Bk4q43RM0+p3yRdmxo=</DigestValue>
      </Reference>
      <Reference URI="/xl/worksheets/sheet12.xml?ContentType=application/vnd.openxmlformats-officedocument.spreadsheetml.worksheet+xml">
        <DigestMethod Algorithm="http://www.w3.org/2000/09/xmldsig#sha1"/>
        <DigestValue>OSd1lgK/cKTldPoQujhYaTlnBAY=</DigestValue>
      </Reference>
      <Reference URI="/xl/theme/theme1.xml?ContentType=application/vnd.openxmlformats-officedocument.theme+xml">
        <DigestMethod Algorithm="http://www.w3.org/2000/09/xmldsig#sha1"/>
        <DigestValue>ws0gcdu2aM8dJ36PXh4TC2naUx4=</DigestValue>
      </Reference>
      <Reference URI="/xl/worksheets/sheet1.xml?ContentType=application/vnd.openxmlformats-officedocument.spreadsheetml.worksheet+xml">
        <DigestMethod Algorithm="http://www.w3.org/2000/09/xmldsig#sha1"/>
        <DigestValue>ziZix9aRd7M6xZ/3etKE0QLjfj4=</DigestValue>
      </Reference>
      <Reference URI="/xl/sharedStrings.xml?ContentType=application/vnd.openxmlformats-officedocument.spreadsheetml.sharedStrings+xml">
        <DigestMethod Algorithm="http://www.w3.org/2000/09/xmldsig#sha1"/>
        <DigestValue>qDF4KpLRm5njntoWCPsylYMBL+0=</DigestValue>
      </Reference>
      <Reference URI="/xl/drawings/drawing1.xml?ContentType=application/vnd.openxmlformats-officedocument.drawing+xml">
        <DigestMethod Algorithm="http://www.w3.org/2000/09/xmldsig#sha1"/>
        <DigestValue>coHSE/WgDR6C1QDh/0ekeK+vonU=</DigestValue>
      </Reference>
      <Reference URI="/xl/worksheets/sheet13.xml?ContentType=application/vnd.openxmlformats-officedocument.spreadsheetml.worksheet+xml">
        <DigestMethod Algorithm="http://www.w3.org/2000/09/xmldsig#sha1"/>
        <DigestValue>nj6aW8rupcYxnt6hF7QNuxn2144=</DigestValue>
      </Reference>
      <Reference URI="/xl/worksheets/sheet3.xml?ContentType=application/vnd.openxmlformats-officedocument.spreadsheetml.worksheet+xml">
        <DigestMethod Algorithm="http://www.w3.org/2000/09/xmldsig#sha1"/>
        <DigestValue>iCMkF51PnXThBrKPhxeiIyYgUk4=</DigestValue>
      </Reference>
      <Reference URI="/xl/worksheets/sheet14.xml?ContentType=application/vnd.openxmlformats-officedocument.spreadsheetml.worksheet+xml">
        <DigestMethod Algorithm="http://www.w3.org/2000/09/xmldsig#sha1"/>
        <DigestValue>/xNAkWxnRpW6CCN2lWRbSFJo2pY=</DigestValue>
      </Reference>
      <Reference URI="/xl/worksheets/sheet15.xml?ContentType=application/vnd.openxmlformats-officedocument.spreadsheetml.worksheet+xml">
        <DigestMethod Algorithm="http://www.w3.org/2000/09/xmldsig#sha1"/>
        <DigestValue>eusSa8WRYuYyWXiNXTmoqwgI+ao=</DigestValue>
      </Reference>
      <Reference URI="/xl/worksheets/sheet16.xml?ContentType=application/vnd.openxmlformats-officedocument.spreadsheetml.worksheet+xml">
        <DigestMethod Algorithm="http://www.w3.org/2000/09/xmldsig#sha1"/>
        <DigestValue>h0qUFgNNDHUCAf1pr4yOGwp0Csk=</DigestValue>
      </Reference>
      <Reference URI="/xl/worksheets/sheet4.xml?ContentType=application/vnd.openxmlformats-officedocument.spreadsheetml.worksheet+xml">
        <DigestMethod Algorithm="http://www.w3.org/2000/09/xmldsig#sha1"/>
        <DigestValue>7N3h3OspZFre56FLPXoLZO3wDtc=</DigestValue>
      </Reference>
      <Reference URI="/xl/workbook.xml?ContentType=application/vnd.openxmlformats-officedocument.spreadsheetml.sheet.main+xml">
        <DigestMethod Algorithm="http://www.w3.org/2000/09/xmldsig#sha1"/>
        <DigestValue>7HXpWHVwjxwB9E01EzF2nwByXEw=</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2018-03-05T09:46:04Z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Approval</SignatureComments>
          <WindowsVersion>6.1</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2018-03-05T09:46:04Z</xd:SigningTime>
          <xd:SigningCertificate>
            <xd:Cert>
              <xd:CertDigest>
                <DigestMethod Algorithm="http://www.w3.org/2000/09/xmldsig#sha1"/>
                <DigestValue>t/J2oPwUzq8xwGqgSSOsoWGtNlo=</DigestValue>
              </xd:CertDigest>
              <xd:IssuerSerial>
                <X509IssuerName>CN=NBG Class 2 INT Sub CA, DC=nbg, DC=ge</X509IssuerName>
                <X509SerialNumber>579524860189456654671059</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2018-03-02T17:05:55Z</dcterms:modified>
</cp:coreProperties>
</file>