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90" windowWidth="14810" windowHeight="7530" tabRatio="78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S25" i="67" l="1"/>
  <c r="D39" i="67" l="1"/>
  <c r="O30" i="67"/>
  <c r="O31" i="67"/>
  <c r="O32" i="67"/>
  <c r="O33" i="67"/>
  <c r="O34" i="67"/>
  <c r="O35" i="67"/>
  <c r="O36" i="67"/>
  <c r="O37" i="67"/>
  <c r="O38" i="67"/>
  <c r="O39" i="67"/>
  <c r="C10" i="40" l="1"/>
  <c r="D10" i="40"/>
  <c r="E10" i="40"/>
  <c r="B25" i="67" l="1"/>
  <c r="C25" i="67"/>
  <c r="D25" i="67"/>
  <c r="N18" i="72" l="1"/>
  <c r="M18" i="72"/>
  <c r="E18" i="72"/>
  <c r="N17" i="72"/>
  <c r="M17" i="72"/>
  <c r="E17" i="72"/>
  <c r="N16" i="72"/>
  <c r="M16" i="72"/>
  <c r="O16" i="72" s="1"/>
  <c r="E16" i="72"/>
  <c r="N15" i="72"/>
  <c r="M15" i="72"/>
  <c r="E15" i="72"/>
  <c r="N14" i="72"/>
  <c r="M14" i="72"/>
  <c r="O14" i="72" s="1"/>
  <c r="E14" i="72"/>
  <c r="N13" i="72"/>
  <c r="M13" i="72"/>
  <c r="E13" i="72"/>
  <c r="N12" i="72"/>
  <c r="M12" i="72"/>
  <c r="E12" i="72"/>
  <c r="N11" i="72"/>
  <c r="M11" i="72"/>
  <c r="E11" i="72"/>
  <c r="N10" i="72"/>
  <c r="M10" i="72"/>
  <c r="E10" i="72"/>
  <c r="L9" i="72"/>
  <c r="K9" i="72"/>
  <c r="J9" i="72"/>
  <c r="I9" i="72"/>
  <c r="H9" i="72"/>
  <c r="G9" i="72"/>
  <c r="F9" i="72"/>
  <c r="D9" i="72"/>
  <c r="C9" i="72"/>
  <c r="G17" i="50"/>
  <c r="G22" i="50" s="1"/>
  <c r="F17" i="50"/>
  <c r="E17" i="50"/>
  <c r="D17" i="50"/>
  <c r="C17" i="50"/>
  <c r="G12" i="50"/>
  <c r="F12" i="50"/>
  <c r="E12" i="50"/>
  <c r="D12" i="50"/>
  <c r="C12" i="50"/>
  <c r="G7" i="50"/>
  <c r="F7" i="50"/>
  <c r="E7" i="50"/>
  <c r="D7" i="50"/>
  <c r="C7" i="50"/>
  <c r="E16" i="49"/>
  <c r="D16" i="49"/>
  <c r="C16" i="49"/>
  <c r="E10" i="49"/>
  <c r="D10" i="49"/>
  <c r="C10" i="49"/>
  <c r="F16" i="48"/>
  <c r="E16" i="48"/>
  <c r="D16" i="48"/>
  <c r="F8" i="48"/>
  <c r="E8" i="48"/>
  <c r="D8" i="48"/>
  <c r="D23" i="48" l="1"/>
  <c r="O10" i="72"/>
  <c r="O18" i="72"/>
  <c r="O17" i="72"/>
  <c r="O13" i="72"/>
  <c r="N9" i="72"/>
  <c r="O15" i="72"/>
  <c r="O12" i="72"/>
  <c r="C22" i="50"/>
  <c r="D22" i="50"/>
  <c r="F22" i="50"/>
  <c r="E22" i="50"/>
  <c r="F23" i="48"/>
  <c r="E23" i="48"/>
  <c r="E9" i="72"/>
  <c r="M9" i="72"/>
  <c r="O11" i="72"/>
  <c r="O9" i="72" l="1"/>
  <c r="B52" i="67"/>
  <c r="L52" i="67"/>
  <c r="K52" i="67"/>
  <c r="J52" i="67"/>
  <c r="I52" i="67"/>
  <c r="H52" i="67"/>
  <c r="G52" i="67"/>
  <c r="F52" i="67"/>
  <c r="E52" i="67"/>
  <c r="D52" i="67"/>
  <c r="C52" i="67"/>
  <c r="B2" i="72" l="1"/>
  <c r="B2" i="50" l="1"/>
  <c r="B2" i="49"/>
  <c r="B2" i="48"/>
  <c r="B2" i="40"/>
  <c r="B2" i="39"/>
  <c r="B2" i="68"/>
  <c r="S24" i="67"/>
  <c r="S22" i="67"/>
  <c r="S21" i="67"/>
  <c r="S20" i="67"/>
  <c r="S19" i="67"/>
  <c r="S18" i="67"/>
  <c r="S17" i="67"/>
  <c r="S16" i="67"/>
  <c r="S15" i="67"/>
  <c r="S14" i="67"/>
  <c r="S13" i="67"/>
  <c r="S12" i="67"/>
  <c r="S11" i="67"/>
  <c r="S10" i="67"/>
  <c r="S9" i="67"/>
  <c r="M51" i="67"/>
  <c r="M50" i="67"/>
  <c r="C39" i="67"/>
  <c r="B39" i="67"/>
  <c r="F10" i="40" l="1"/>
  <c r="G10" i="40" s="1"/>
  <c r="S8" i="67" l="1"/>
  <c r="M44" i="67" l="1"/>
  <c r="M45" i="67"/>
  <c r="M46" i="67"/>
  <c r="M47" i="67"/>
  <c r="M48" i="67"/>
  <c r="M49" i="67"/>
  <c r="F39" i="67"/>
  <c r="G39" i="67"/>
  <c r="H39" i="67"/>
  <c r="I39" i="67"/>
  <c r="J39" i="67"/>
  <c r="K39" i="67"/>
  <c r="L39" i="67"/>
  <c r="M39" i="67"/>
  <c r="N39" i="67"/>
  <c r="M43" i="67" l="1"/>
  <c r="M52" i="67" s="1"/>
  <c r="O29" i="67"/>
  <c r="R25" i="67"/>
  <c r="Q25" i="67"/>
  <c r="P25" i="67"/>
  <c r="O25" i="67"/>
  <c r="N25" i="67"/>
  <c r="M25" i="67"/>
  <c r="L25" i="67"/>
  <c r="K25" i="67"/>
  <c r="J25" i="67"/>
  <c r="I25" i="67"/>
  <c r="H25" i="67"/>
  <c r="G25" i="67"/>
  <c r="F25" i="67"/>
</calcChain>
</file>

<file path=xl/sharedStrings.xml><?xml version="1.0" encoding="utf-8"?>
<sst xmlns="http://schemas.openxmlformats.org/spreadsheetml/2006/main" count="318" uniqueCount="221">
  <si>
    <t>X</t>
  </si>
  <si>
    <t>1.1</t>
  </si>
  <si>
    <t>1.2</t>
  </si>
  <si>
    <t>1.3</t>
  </si>
  <si>
    <t>1.4</t>
  </si>
  <si>
    <t>1.5</t>
  </si>
  <si>
    <t>1.6</t>
  </si>
  <si>
    <t>1.7</t>
  </si>
  <si>
    <t>1.8</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</si>
  <si>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</si>
  <si>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</si>
  <si>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</si>
  <si>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</si>
  <si>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</si>
  <si>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</si>
  <si>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</si>
  <si>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</si>
  <si>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</si>
  <si>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</si>
  <si>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</si>
  <si>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</si>
  <si>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</si>
  <si>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</si>
  <si>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</si>
  <si>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</si>
  <si>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</si>
  <si>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</si>
  <si>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</si>
  <si>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</si>
  <si>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</si>
  <si>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</si>
  <si>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</si>
  <si>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</si>
  <si>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</si>
  <si>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</si>
  <si>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</si>
  <si>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</si>
  <si>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</si>
  <si>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</si>
  <si>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</si>
  <si>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</si>
  <si>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</si>
  <si>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</si>
  <si>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</si>
  <si>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</si>
  <si>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</si>
  <si>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</si>
  <si>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</si>
  <si>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</si>
  <si>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</si>
  <si>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</si>
  <si>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</si>
  <si>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</si>
  <si>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</si>
  <si>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</si>
  <si>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</si>
  <si>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</si>
  <si>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</si>
  <si>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</si>
  <si>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</si>
  <si>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</si>
  <si>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</si>
  <si>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</si>
  <si>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</si>
  <si>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</si>
  <si>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</si>
  <si>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</si>
  <si>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</si>
  <si>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</si>
  <si>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</si>
  <si>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</si>
  <si>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</si>
  <si>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</si>
  <si>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</si>
  <si>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</si>
  <si>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</si>
  <si>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</si>
  <si>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</si>
  <si>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</si>
  <si>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</si>
  <si>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</si>
  <si>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</si>
  <si>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</si>
  <si>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</si>
  <si>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</si>
  <si>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</si>
  <si>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</si>
  <si>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</si>
  <si>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</si>
  <si>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</si>
  <si>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</si>
  <si>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</si>
  <si>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</si>
  <si>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</si>
  <si>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</si>
  <si>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</si>
  <si>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</si>
  <si>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</si>
  <si>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</si>
  <si>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</si>
  <si>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</si>
  <si>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</si>
  <si>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</si>
  <si>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</si>
  <si>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</si>
  <si>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</si>
  <si>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</si>
  <si>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</si>
  <si>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</si>
  <si>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</si>
  <si>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</si>
  <si>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</si>
  <si>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</si>
  <si>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</si>
  <si>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</si>
  <si>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</si>
  <si>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</si>
  <si>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</si>
  <si>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</si>
  <si>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</si>
  <si>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</si>
  <si>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</si>
  <si>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</si>
  <si>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</si>
  <si>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</si>
  <si>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</si>
  <si>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</si>
  <si>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</si>
  <si>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</si>
  <si>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</si>
  <si>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</si>
  <si>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</si>
  <si>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</si>
  <si>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</si>
  <si>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</si>
  <si>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</si>
  <si>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</si>
  <si>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</si>
  <si>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</si>
  <si>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</si>
  <si>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</si>
  <si>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</si>
  <si>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Vakhtang Butskhrikidze</t>
  </si>
  <si>
    <t>Giorgi Shagidze</t>
  </si>
  <si>
    <t>Nikoloz Enukidze</t>
  </si>
  <si>
    <t>Nino Masurashvili</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</si>
  <si>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</si>
  <si>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</si>
  <si>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</si>
  <si>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</si>
  <si>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</si>
  <si>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</si>
  <si>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</si>
  <si>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</si>
  <si>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</si>
  <si>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</si>
  <si>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</si>
  <si>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</si>
  <si>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</si>
  <si>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</si>
  <si>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</si>
  <si>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</si>
  <si>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</si>
  <si>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</si>
  <si>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</si>
  <si>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</si>
  <si>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</si>
  <si>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</si>
  <si>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</si>
  <si>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</si>
  <si>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</si>
  <si>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Full Consolidation</t>
  </si>
  <si>
    <t>Proportional Consolidation</t>
  </si>
  <si>
    <t>Neither consolidated nor deducted</t>
  </si>
  <si>
    <t>Deducted</t>
  </si>
  <si>
    <t>Not consolidated</t>
  </si>
  <si>
    <t>United Financial Corporation JSC</t>
  </si>
  <si>
    <t>TBC Capital LLC</t>
  </si>
  <si>
    <t>TBC Leasing JSC</t>
  </si>
  <si>
    <t>TBC Kredit LLC</t>
  </si>
  <si>
    <t>TBC Pay LLC</t>
  </si>
  <si>
    <t>TBC Invest LLC</t>
  </si>
  <si>
    <t>JSC Creditinfo Georgia</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</si>
  <si>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</si>
  <si>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</si>
  <si>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</si>
  <si>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</si>
  <si>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</si>
  <si>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</si>
  <si>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Netting off "depo swap".</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</si>
  <si>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</si>
  <si>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</si>
  <si>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</si>
  <si>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</si>
  <si>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</si>
  <si>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Receivable on credit card services - Debtor , Factoring reclass from OFA to Loans to customers, recognition of prepaid borrowing front end fees as "Other financial assets" (prepayments).Interbank debtors on conversion operations and transit accounts on terminal operations are included in "Other financial liabilities" in IFRS, while according to NBG these items are included in "Other Assets".</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</si>
  <si>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</si>
  <si>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</si>
  <si>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Reversal of  intangible assets write off (already written off by IFRS), Amortization of intangible assets.</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</si>
  <si>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</si>
  <si>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</si>
  <si>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</si>
  <si>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</si>
  <si>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</si>
  <si>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</si>
  <si>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</si>
  <si>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</si>
  <si>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</si>
  <si>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</si>
  <si>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</si>
  <si>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</si>
  <si>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</si>
  <si>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</si>
  <si>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</si>
  <si>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Right of use assets</t>
  </si>
  <si>
    <t>Lease Liabilities</t>
  </si>
  <si>
    <t>2020*</t>
  </si>
  <si>
    <t>Cash transit accounting mistakes, which have 0 net loss, are not included in the above 2020 losses, with total amount of  4 057 715 GEL.</t>
  </si>
  <si>
    <t>Description</t>
  </si>
  <si>
    <t>Giorgi Megrelishvili</t>
  </si>
  <si>
    <t>Tornike Gogichaishvili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</si>
</sst>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5">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164" fontId="3" fillId="0" borderId="51" xfId="20950" applyNumberFormat="1" applyFont="1" applyFill="1" applyBorder="1" applyAlignment="1" applyProtection="1">
      <alignment horizontal="center" vertical="center"/>
      <protection locked="0"/>
    </xf>
    <xf numFmtId="193" fontId="3" fillId="0" borderId="51" xfId="0" applyNumberFormat="1" applyFont="1" applyBorder="1" applyAlignment="1" applyProtection="1">
      <alignment horizontal="left"/>
      <protection locked="0"/>
    </xf>
    <xf numFmtId="0" fontId="3" fillId="0" borderId="51" xfId="0" applyFont="1" applyBorder="1" applyAlignment="1">
      <alignment wrapText="1"/>
    </xf>
    <xf numFmtId="0" fontId="3" fillId="0" borderId="17" xfId="0" applyFont="1" applyBorder="1" applyAlignment="1">
      <alignment horizontal="center" vertical="center"/>
    </xf>
    <xf numFmtId="164" fontId="3" fillId="0" borderId="0" xfId="0" applyNumberFormat="1" applyFont="1" applyBorder="1" applyAlignment="1">
      <alignment horizontal="center" vertical="center"/>
    </xf>
    <xf numFmtId="193" fontId="4" fillId="35" borderId="17" xfId="0" applyNumberFormat="1" applyFont="1" applyFill="1" applyBorder="1" applyAlignment="1">
      <alignment horizontal="right"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zoomScale="80" zoomScaleNormal="80" workbookViewId="0">
      <selection activeCell="B16" sqref="B16"/>
    </sheetView>
  </sheetViews>
  <sheetFormatPr defaultRowHeight="14.5"/>
  <cols>
    <col min="1" max="1" width="9.7265625" style="60" bestFit="1" customWidth="1"/>
    <col min="2" max="2" width="128.7265625" style="47" bestFit="1" customWidth="1"/>
    <col min="3" max="3" width="39.453125" customWidth="1"/>
  </cols>
  <sheetData>
    <row r="1" spans="1:3" s="1" customFormat="1">
      <c r="A1" s="58" t="s">
        <v>185</v>
      </c>
      <c r="B1" s="48" t="s">
        <v>186</v>
      </c>
      <c r="C1" s="45"/>
    </row>
    <row r="2" spans="1:3" s="49" customFormat="1">
      <c r="A2" s="59">
        <v>20</v>
      </c>
      <c r="B2" s="46" t="s">
        <v>184</v>
      </c>
    </row>
    <row r="3" spans="1:3" s="49" customFormat="1">
      <c r="A3" s="59">
        <v>21</v>
      </c>
      <c r="B3" s="46" t="s">
        <v>121</v>
      </c>
    </row>
    <row r="4" spans="1:3" s="49" customFormat="1">
      <c r="A4" s="59">
        <v>22</v>
      </c>
      <c r="B4" s="51" t="s">
        <v>123</v>
      </c>
    </row>
    <row r="5" spans="1:3" s="49" customFormat="1">
      <c r="A5" s="59">
        <v>23</v>
      </c>
      <c r="B5" s="51" t="s">
        <v>115</v>
      </c>
    </row>
    <row r="6" spans="1:3" s="49" customFormat="1">
      <c r="A6" s="59">
        <v>24</v>
      </c>
      <c r="B6" s="46" t="s">
        <v>109</v>
      </c>
    </row>
    <row r="7" spans="1:3" s="49" customFormat="1">
      <c r="A7" s="59">
        <v>25</v>
      </c>
      <c r="B7" s="50" t="s">
        <v>167</v>
      </c>
    </row>
    <row r="8" spans="1:3" s="49" customFormat="1">
      <c r="A8" s="59">
        <v>26</v>
      </c>
      <c r="B8" s="50" t="s">
        <v>152</v>
      </c>
    </row>
    <row r="9" spans="1:3" s="49" customFormat="1">
      <c r="A9" s="59">
        <v>27</v>
      </c>
      <c r="B9" s="50" t="s">
        <v>125</v>
      </c>
    </row>
    <row r="10" spans="1:3" s="1" customFormat="1">
      <c r="A10" s="61"/>
      <c r="B10" s="47"/>
      <c r="C10" s="45"/>
    </row>
    <row r="11" spans="1:3" s="1" customFormat="1" ht="29">
      <c r="A11" s="61"/>
      <c r="B11" s="57" t="s">
        <v>187</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topLeftCell="F37" zoomScale="70" zoomScaleNormal="70" workbookViewId="0">
      <selection activeCell="S8" sqref="S8"/>
    </sheetView>
  </sheetViews>
  <sheetFormatPr defaultColWidth="9.1796875" defaultRowHeight="14.5"/>
  <cols>
    <col min="1" max="1" width="65.7265625" style="119" customWidth="1"/>
    <col min="2" max="2" width="29.7265625" style="119" customWidth="1"/>
    <col min="3" max="3" width="38.54296875" style="119" customWidth="1"/>
    <col min="4" max="4" width="29.54296875" style="119" customWidth="1"/>
    <col min="5" max="5" width="60" style="119" customWidth="1"/>
    <col min="6" max="6" width="13" style="119" customWidth="1"/>
    <col min="7" max="7" width="17.453125" style="119" bestFit="1" customWidth="1"/>
    <col min="8" max="9" width="14.81640625" style="119" customWidth="1"/>
    <col min="10" max="10" width="17.453125" style="119" bestFit="1" customWidth="1"/>
    <col min="11" max="11" width="15.81640625" style="119" bestFit="1" customWidth="1"/>
    <col min="12" max="12" width="13.54296875" style="119" customWidth="1"/>
    <col min="13" max="13" width="15.81640625" style="119" bestFit="1" customWidth="1"/>
    <col min="14" max="14" width="13" style="119" customWidth="1"/>
    <col min="15" max="15" width="15.81640625" style="119" customWidth="1"/>
    <col min="16" max="16" width="12" style="119" customWidth="1"/>
    <col min="17" max="18" width="13" style="119" customWidth="1"/>
    <col min="19" max="19" width="15.81640625" style="119" customWidth="1"/>
    <col min="20" max="16384" width="9.1796875" style="60"/>
  </cols>
  <sheetData>
    <row r="1" spans="1:19">
      <c r="A1" s="93" t="s">
        <v>58</v>
      </c>
      <c r="B1" s="120" t="s">
        <v>60</v>
      </c>
    </row>
    <row r="2" spans="1:19" s="94" customFormat="1" ht="15.75" customHeight="1">
      <c r="A2" s="94" t="s">
        <v>59</v>
      </c>
      <c r="B2" s="78">
        <v>44196</v>
      </c>
    </row>
    <row r="3" spans="1:19">
      <c r="A3" s="120"/>
      <c r="B3" s="19"/>
      <c r="C3" s="19"/>
      <c r="D3" s="124"/>
      <c r="E3" s="7"/>
    </row>
    <row r="4" spans="1:19">
      <c r="A4" s="79" t="s">
        <v>210</v>
      </c>
      <c r="B4" s="20" t="s">
        <v>184</v>
      </c>
      <c r="C4" s="19"/>
      <c r="D4" s="124"/>
      <c r="E4" s="7"/>
    </row>
    <row r="5" spans="1:19" ht="5.15" customHeight="1">
      <c r="A5" s="20"/>
      <c r="B5" s="19"/>
      <c r="C5" s="19"/>
      <c r="D5" s="124"/>
      <c r="E5" s="7"/>
    </row>
    <row r="6" spans="1:19" ht="16.899999999999999" customHeight="1">
      <c r="A6" s="178" t="s">
        <v>10</v>
      </c>
      <c r="B6" s="182" t="s">
        <v>11</v>
      </c>
      <c r="C6" s="182" t="s">
        <v>12</v>
      </c>
      <c r="D6" s="182" t="s">
        <v>13</v>
      </c>
      <c r="E6" s="182" t="s">
        <v>14</v>
      </c>
      <c r="F6" s="184" t="s">
        <v>29</v>
      </c>
      <c r="G6" s="185"/>
      <c r="H6" s="185"/>
      <c r="I6" s="185"/>
      <c r="J6" s="185"/>
      <c r="K6" s="185"/>
      <c r="L6" s="185"/>
      <c r="M6" s="185"/>
      <c r="N6" s="185"/>
      <c r="O6" s="185"/>
      <c r="P6" s="185"/>
      <c r="Q6" s="185"/>
      <c r="R6" s="185"/>
      <c r="S6" s="186"/>
    </row>
    <row r="7" spans="1:19" ht="87">
      <c r="A7" s="178"/>
      <c r="B7" s="183"/>
      <c r="C7" s="183"/>
      <c r="D7" s="183"/>
      <c r="E7" s="183"/>
      <c r="F7" s="97" t="s">
        <v>15</v>
      </c>
      <c r="G7" s="98" t="s">
        <v>16</v>
      </c>
      <c r="H7" s="98" t="s">
        <v>17</v>
      </c>
      <c r="I7" s="98" t="s">
        <v>18</v>
      </c>
      <c r="J7" s="98" t="s">
        <v>19</v>
      </c>
      <c r="K7" s="34" t="s">
        <v>20</v>
      </c>
      <c r="L7" s="98" t="s">
        <v>21</v>
      </c>
      <c r="M7" s="98" t="s">
        <v>22</v>
      </c>
      <c r="N7" s="34" t="s">
        <v>23</v>
      </c>
      <c r="O7" s="34" t="s">
        <v>24</v>
      </c>
      <c r="P7" s="98" t="s">
        <v>25</v>
      </c>
      <c r="Q7" s="98" t="s">
        <v>26</v>
      </c>
      <c r="R7" s="98" t="s">
        <v>27</v>
      </c>
      <c r="S7" s="98" t="s">
        <v>28</v>
      </c>
    </row>
    <row r="8" spans="1:19">
      <c r="A8" s="63" t="s">
        <v>42</v>
      </c>
      <c r="B8" s="128">
        <v>1601599165.6722016</v>
      </c>
      <c r="C8" s="128">
        <v>1536717060.3699999</v>
      </c>
      <c r="D8" s="128">
        <v>1519317706.104913</v>
      </c>
      <c r="E8" s="135" t="s">
        <v>188</v>
      </c>
      <c r="F8" s="128">
        <v>713083568.07171977</v>
      </c>
      <c r="G8" s="128">
        <v>101934681.37117501</v>
      </c>
      <c r="H8" s="128">
        <v>702840441.78715813</v>
      </c>
      <c r="I8" s="128">
        <v>0</v>
      </c>
      <c r="J8" s="128">
        <v>0</v>
      </c>
      <c r="K8" s="128">
        <v>1208862.2</v>
      </c>
      <c r="L8" s="128">
        <v>0</v>
      </c>
      <c r="M8" s="128">
        <v>1208862.2</v>
      </c>
      <c r="N8" s="128">
        <v>250152.67486000003</v>
      </c>
      <c r="O8" s="128">
        <v>0</v>
      </c>
      <c r="P8" s="128">
        <v>0</v>
      </c>
      <c r="Q8" s="128">
        <v>0</v>
      </c>
      <c r="R8" s="128">
        <v>0</v>
      </c>
      <c r="S8" s="131">
        <f>SUM(F8:J8,M8:R8)</f>
        <v>1519317706.104913</v>
      </c>
    </row>
    <row r="9" spans="1:19">
      <c r="A9" s="64" t="s">
        <v>43</v>
      </c>
      <c r="B9" s="128">
        <v>19690120.899935897</v>
      </c>
      <c r="C9" s="128">
        <v>13716933.550000001</v>
      </c>
      <c r="D9" s="128">
        <v>13725089</v>
      </c>
      <c r="E9" s="135" t="s">
        <v>189</v>
      </c>
      <c r="F9" s="128">
        <v>0</v>
      </c>
      <c r="G9" s="128">
        <v>0</v>
      </c>
      <c r="H9" s="128">
        <v>13725089</v>
      </c>
      <c r="I9" s="128">
        <v>0</v>
      </c>
      <c r="J9" s="128">
        <v>0</v>
      </c>
      <c r="K9" s="128">
        <v>0</v>
      </c>
      <c r="L9" s="128">
        <v>0</v>
      </c>
      <c r="M9" s="128">
        <v>0</v>
      </c>
      <c r="N9" s="128">
        <v>0</v>
      </c>
      <c r="O9" s="128">
        <v>0</v>
      </c>
      <c r="P9" s="128">
        <v>0</v>
      </c>
      <c r="Q9" s="128">
        <v>0</v>
      </c>
      <c r="R9" s="128">
        <v>0</v>
      </c>
      <c r="S9" s="131">
        <f>SUM(F9:J9,M9:R9)</f>
        <v>13725089</v>
      </c>
    </row>
    <row r="10" spans="1:19">
      <c r="A10" s="63" t="s">
        <v>56</v>
      </c>
      <c r="B10" s="128">
        <v>2098505922.54</v>
      </c>
      <c r="C10" s="128">
        <v>2098505922.54</v>
      </c>
      <c r="D10" s="130">
        <v>2098505922.5439</v>
      </c>
      <c r="E10" s="135"/>
      <c r="F10" s="128">
        <v>0</v>
      </c>
      <c r="G10" s="128">
        <v>2098505922.5439</v>
      </c>
      <c r="H10" s="128">
        <v>0</v>
      </c>
      <c r="I10" s="128">
        <v>0</v>
      </c>
      <c r="J10" s="128">
        <v>0</v>
      </c>
      <c r="K10" s="128">
        <v>0</v>
      </c>
      <c r="L10" s="128">
        <v>0</v>
      </c>
      <c r="M10" s="128">
        <v>0</v>
      </c>
      <c r="N10" s="128">
        <v>0</v>
      </c>
      <c r="O10" s="128">
        <v>0</v>
      </c>
      <c r="P10" s="128">
        <v>0</v>
      </c>
      <c r="Q10" s="128">
        <v>0</v>
      </c>
      <c r="R10" s="128">
        <v>0</v>
      </c>
      <c r="S10" s="131">
        <f t="shared" ref="S10:S24" si="0">SUM(F10:J10,M10:R10)</f>
        <v>2098505922.5439</v>
      </c>
    </row>
    <row r="11" spans="1:19">
      <c r="A11" s="63" t="s">
        <v>44</v>
      </c>
      <c r="B11" s="128">
        <v>14594268816.461887</v>
      </c>
      <c r="C11" s="128">
        <v>14611204087.959999</v>
      </c>
      <c r="D11" s="130">
        <v>14346179402.6</v>
      </c>
      <c r="E11" s="135" t="s">
        <v>190</v>
      </c>
      <c r="F11" s="128">
        <v>0</v>
      </c>
      <c r="G11" s="128">
        <v>0</v>
      </c>
      <c r="H11" s="128">
        <v>0</v>
      </c>
      <c r="I11" s="128">
        <v>0</v>
      </c>
      <c r="J11" s="128">
        <v>0</v>
      </c>
      <c r="K11" s="128">
        <v>14910758421.57</v>
      </c>
      <c r="L11" s="128">
        <v>-924967820.29999995</v>
      </c>
      <c r="M11" s="128">
        <v>13985790601.27</v>
      </c>
      <c r="N11" s="128">
        <v>263290094.07999998</v>
      </c>
      <c r="O11" s="128">
        <v>0</v>
      </c>
      <c r="P11" s="128">
        <v>2447400</v>
      </c>
      <c r="Q11" s="128">
        <v>0</v>
      </c>
      <c r="R11" s="128">
        <v>94651307.25</v>
      </c>
      <c r="S11" s="131">
        <f t="shared" si="0"/>
        <v>14346179402.6</v>
      </c>
    </row>
    <row r="12" spans="1:19">
      <c r="A12" s="65" t="s">
        <v>45</v>
      </c>
      <c r="B12" s="128">
        <v>1527268394.0900002</v>
      </c>
      <c r="C12" s="128">
        <v>1547330092.5000002</v>
      </c>
      <c r="D12" s="130">
        <v>1388995639.7721841</v>
      </c>
      <c r="E12" s="135" t="s">
        <v>191</v>
      </c>
      <c r="F12" s="128">
        <v>0</v>
      </c>
      <c r="G12" s="128">
        <v>0</v>
      </c>
      <c r="H12" s="128">
        <v>0</v>
      </c>
      <c r="I12" s="128">
        <v>0</v>
      </c>
      <c r="J12" s="128">
        <v>1370739794.659718</v>
      </c>
      <c r="K12" s="128">
        <v>0</v>
      </c>
      <c r="L12" s="128">
        <v>0</v>
      </c>
      <c r="M12" s="128">
        <v>0</v>
      </c>
      <c r="N12" s="128">
        <v>17553262.432466</v>
      </c>
      <c r="O12" s="128">
        <v>0</v>
      </c>
      <c r="P12" s="128">
        <v>702582.67999999993</v>
      </c>
      <c r="Q12" s="128">
        <v>0</v>
      </c>
      <c r="R12" s="128">
        <v>0</v>
      </c>
      <c r="S12" s="131">
        <f t="shared" si="0"/>
        <v>1388995639.7721841</v>
      </c>
    </row>
    <row r="13" spans="1:19">
      <c r="A13" s="65" t="s">
        <v>48</v>
      </c>
      <c r="B13" s="128">
        <v>1059945511.6999999</v>
      </c>
      <c r="C13" s="128">
        <v>1059945511.6999999</v>
      </c>
      <c r="D13" s="130">
        <v>1207478119.534848</v>
      </c>
      <c r="E13" s="135" t="s">
        <v>192</v>
      </c>
      <c r="F13" s="128">
        <v>0</v>
      </c>
      <c r="G13" s="128">
        <v>0</v>
      </c>
      <c r="H13" s="128">
        <v>0</v>
      </c>
      <c r="I13" s="128">
        <v>0</v>
      </c>
      <c r="J13" s="128">
        <v>1179212779.9702821</v>
      </c>
      <c r="K13" s="128">
        <v>0</v>
      </c>
      <c r="L13" s="128">
        <v>0</v>
      </c>
      <c r="M13" s="128">
        <v>0</v>
      </c>
      <c r="N13" s="128">
        <v>28265339.564566001</v>
      </c>
      <c r="O13" s="128">
        <v>0</v>
      </c>
      <c r="P13" s="128">
        <v>0</v>
      </c>
      <c r="Q13" s="128">
        <v>0</v>
      </c>
      <c r="R13" s="128">
        <v>0</v>
      </c>
      <c r="S13" s="131">
        <f t="shared" si="0"/>
        <v>1207478119.534848</v>
      </c>
    </row>
    <row r="14" spans="1:19">
      <c r="A14" s="65" t="s">
        <v>49</v>
      </c>
      <c r="B14" s="128">
        <v>270977658.21947932</v>
      </c>
      <c r="C14" s="128">
        <v>0</v>
      </c>
      <c r="D14" s="130">
        <v>0</v>
      </c>
      <c r="E14" s="135"/>
      <c r="F14" s="128">
        <v>0</v>
      </c>
      <c r="G14" s="128">
        <v>0</v>
      </c>
      <c r="H14" s="128">
        <v>0</v>
      </c>
      <c r="I14" s="128">
        <v>0</v>
      </c>
      <c r="J14" s="128">
        <v>0</v>
      </c>
      <c r="K14" s="128">
        <v>0</v>
      </c>
      <c r="L14" s="128">
        <v>0</v>
      </c>
      <c r="M14" s="128">
        <v>0</v>
      </c>
      <c r="N14" s="128">
        <v>0</v>
      </c>
      <c r="O14" s="128">
        <v>0</v>
      </c>
      <c r="P14" s="128">
        <v>0</v>
      </c>
      <c r="Q14" s="128">
        <v>0</v>
      </c>
      <c r="R14" s="128">
        <v>0</v>
      </c>
      <c r="S14" s="131">
        <f t="shared" si="0"/>
        <v>0</v>
      </c>
    </row>
    <row r="15" spans="1:19">
      <c r="A15" s="65" t="s">
        <v>50</v>
      </c>
      <c r="B15" s="128">
        <v>68689261.816091329</v>
      </c>
      <c r="C15" s="128">
        <v>67811553.950000003</v>
      </c>
      <c r="D15" s="130">
        <v>15076442.029999999</v>
      </c>
      <c r="E15" s="135" t="s">
        <v>193</v>
      </c>
      <c r="F15" s="128">
        <v>0</v>
      </c>
      <c r="G15" s="128">
        <v>0</v>
      </c>
      <c r="H15" s="128">
        <v>0</v>
      </c>
      <c r="I15" s="128">
        <v>0</v>
      </c>
      <c r="J15" s="128">
        <v>0</v>
      </c>
      <c r="K15" s="128">
        <v>0</v>
      </c>
      <c r="L15" s="128">
        <v>0</v>
      </c>
      <c r="M15" s="128">
        <v>0</v>
      </c>
      <c r="N15" s="128">
        <v>0</v>
      </c>
      <c r="O15" s="128">
        <v>0</v>
      </c>
      <c r="P15" s="128">
        <v>0</v>
      </c>
      <c r="Q15" s="128">
        <v>15076442.029999999</v>
      </c>
      <c r="R15" s="128">
        <v>0</v>
      </c>
      <c r="S15" s="131">
        <f t="shared" si="0"/>
        <v>15076442.029999999</v>
      </c>
    </row>
    <row r="16" spans="1:19">
      <c r="A16" s="63" t="s">
        <v>51</v>
      </c>
      <c r="B16" s="128">
        <v>69762353.3171473</v>
      </c>
      <c r="C16" s="128">
        <v>69165861.890000001</v>
      </c>
      <c r="D16" s="130">
        <v>68968332.609999999</v>
      </c>
      <c r="E16" s="135" t="s">
        <v>194</v>
      </c>
      <c r="F16" s="128">
        <v>0</v>
      </c>
      <c r="G16" s="128">
        <v>0</v>
      </c>
      <c r="H16" s="128">
        <v>0</v>
      </c>
      <c r="I16" s="128">
        <v>0</v>
      </c>
      <c r="J16" s="128">
        <v>0</v>
      </c>
      <c r="K16" s="128">
        <v>0</v>
      </c>
      <c r="L16" s="128">
        <v>0</v>
      </c>
      <c r="M16" s="128">
        <v>0</v>
      </c>
      <c r="N16" s="128">
        <v>0</v>
      </c>
      <c r="O16" s="128">
        <v>0</v>
      </c>
      <c r="P16" s="128">
        <v>0</v>
      </c>
      <c r="Q16" s="128">
        <v>0</v>
      </c>
      <c r="R16" s="128">
        <v>68968332.609999999</v>
      </c>
      <c r="S16" s="131">
        <f t="shared" si="0"/>
        <v>68968332.609999999</v>
      </c>
    </row>
    <row r="17" spans="1:19">
      <c r="A17" s="63" t="s">
        <v>52</v>
      </c>
      <c r="B17" s="128">
        <v>2133780.7300000102</v>
      </c>
      <c r="C17" s="128">
        <v>0</v>
      </c>
      <c r="D17" s="130">
        <v>7036563.2399999993</v>
      </c>
      <c r="E17" s="135"/>
      <c r="F17" s="128">
        <v>0</v>
      </c>
      <c r="G17" s="128">
        <v>0</v>
      </c>
      <c r="H17" s="128">
        <v>0</v>
      </c>
      <c r="I17" s="128">
        <v>0</v>
      </c>
      <c r="J17" s="128">
        <v>0</v>
      </c>
      <c r="K17" s="128">
        <v>0</v>
      </c>
      <c r="L17" s="128">
        <v>0</v>
      </c>
      <c r="M17" s="128">
        <v>0</v>
      </c>
      <c r="N17" s="128">
        <v>0</v>
      </c>
      <c r="O17" s="128">
        <v>0</v>
      </c>
      <c r="P17" s="128">
        <v>0</v>
      </c>
      <c r="Q17" s="128">
        <v>0</v>
      </c>
      <c r="R17" s="128">
        <v>7036563.2399999993</v>
      </c>
      <c r="S17" s="131">
        <f t="shared" si="0"/>
        <v>7036563.2399999993</v>
      </c>
    </row>
    <row r="18" spans="1:19">
      <c r="A18" s="63" t="s">
        <v>46</v>
      </c>
      <c r="B18" s="128">
        <v>166045448.0875732</v>
      </c>
      <c r="C18" s="128">
        <v>178118386.66</v>
      </c>
      <c r="D18" s="130">
        <v>249228776.78792167</v>
      </c>
      <c r="E18" s="135" t="s">
        <v>195</v>
      </c>
      <c r="F18" s="128">
        <v>0</v>
      </c>
      <c r="G18" s="128">
        <v>0</v>
      </c>
      <c r="H18" s="128">
        <v>0</v>
      </c>
      <c r="I18" s="128">
        <v>0</v>
      </c>
      <c r="J18" s="128">
        <v>0</v>
      </c>
      <c r="K18" s="128">
        <v>0</v>
      </c>
      <c r="L18" s="128">
        <v>0</v>
      </c>
      <c r="M18" s="128">
        <v>0</v>
      </c>
      <c r="N18" s="128">
        <v>2751829.4275250006</v>
      </c>
      <c r="O18" s="128">
        <v>0</v>
      </c>
      <c r="P18" s="128">
        <v>15515421.10598</v>
      </c>
      <c r="Q18" s="128">
        <v>0</v>
      </c>
      <c r="R18" s="128">
        <v>230961526.25441667</v>
      </c>
      <c r="S18" s="131">
        <f t="shared" si="0"/>
        <v>249228776.78792167</v>
      </c>
    </row>
    <row r="19" spans="1:19">
      <c r="A19" s="63" t="s">
        <v>53</v>
      </c>
      <c r="B19" s="128">
        <v>256645125.6424078</v>
      </c>
      <c r="C19" s="128">
        <v>226892301.40000001</v>
      </c>
      <c r="D19" s="130">
        <v>162886822.42558324</v>
      </c>
      <c r="E19" s="135" t="s">
        <v>196</v>
      </c>
      <c r="F19" s="128">
        <v>0</v>
      </c>
      <c r="G19" s="128">
        <v>0</v>
      </c>
      <c r="H19" s="128">
        <v>0</v>
      </c>
      <c r="I19" s="128">
        <v>0</v>
      </c>
      <c r="J19" s="128">
        <v>0</v>
      </c>
      <c r="K19" s="128">
        <v>0</v>
      </c>
      <c r="L19" s="128">
        <v>0</v>
      </c>
      <c r="M19" s="128">
        <v>0</v>
      </c>
      <c r="N19" s="128">
        <v>0</v>
      </c>
      <c r="O19" s="128">
        <v>77134961.019999936</v>
      </c>
      <c r="P19" s="128">
        <v>0</v>
      </c>
      <c r="Q19" s="128">
        <v>0</v>
      </c>
      <c r="R19" s="128">
        <v>85751861.405583322</v>
      </c>
      <c r="S19" s="131">
        <f t="shared" si="0"/>
        <v>162886822.42558324</v>
      </c>
    </row>
    <row r="20" spans="1:19">
      <c r="A20" s="63" t="s">
        <v>54</v>
      </c>
      <c r="B20" s="128">
        <v>362863713.99732</v>
      </c>
      <c r="C20" s="128">
        <v>335124450.46999997</v>
      </c>
      <c r="D20" s="130">
        <v>347473206.55419838</v>
      </c>
      <c r="E20" s="135" t="s">
        <v>197</v>
      </c>
      <c r="F20" s="128">
        <v>0</v>
      </c>
      <c r="G20" s="128">
        <v>0</v>
      </c>
      <c r="H20" s="128">
        <v>0</v>
      </c>
      <c r="I20" s="128">
        <v>0</v>
      </c>
      <c r="J20" s="128">
        <v>0</v>
      </c>
      <c r="K20" s="128">
        <v>0</v>
      </c>
      <c r="L20" s="128">
        <v>0</v>
      </c>
      <c r="M20" s="128">
        <v>0</v>
      </c>
      <c r="N20" s="128">
        <v>0</v>
      </c>
      <c r="O20" s="128">
        <v>0</v>
      </c>
      <c r="P20" s="128">
        <v>0</v>
      </c>
      <c r="Q20" s="128">
        <v>347077757.55419838</v>
      </c>
      <c r="R20" s="128">
        <v>395449</v>
      </c>
      <c r="S20" s="131">
        <f t="shared" si="0"/>
        <v>347473206.55419838</v>
      </c>
    </row>
    <row r="21" spans="1:19">
      <c r="A21" s="63" t="s">
        <v>55</v>
      </c>
      <c r="B21" s="128">
        <v>223577406.0529187</v>
      </c>
      <c r="C21" s="128">
        <v>210602494.37</v>
      </c>
      <c r="D21" s="130">
        <v>208983355.95999995</v>
      </c>
      <c r="E21" s="135" t="s">
        <v>198</v>
      </c>
      <c r="F21" s="128">
        <v>0</v>
      </c>
      <c r="G21" s="128">
        <v>0</v>
      </c>
      <c r="H21" s="128">
        <v>0</v>
      </c>
      <c r="I21" s="128">
        <v>0</v>
      </c>
      <c r="J21" s="128">
        <v>0</v>
      </c>
      <c r="K21" s="128">
        <v>0</v>
      </c>
      <c r="L21" s="128">
        <v>0</v>
      </c>
      <c r="M21" s="128">
        <v>0</v>
      </c>
      <c r="N21" s="128">
        <v>0</v>
      </c>
      <c r="O21" s="128">
        <v>0</v>
      </c>
      <c r="P21" s="128">
        <v>0</v>
      </c>
      <c r="Q21" s="128">
        <v>208983355.95999995</v>
      </c>
      <c r="R21" s="128">
        <v>0</v>
      </c>
      <c r="S21" s="131">
        <f t="shared" si="0"/>
        <v>208983355.95999995</v>
      </c>
    </row>
    <row r="22" spans="1:19">
      <c r="A22" s="63" t="s">
        <v>47</v>
      </c>
      <c r="B22" s="128">
        <v>28196588.215559877</v>
      </c>
      <c r="C22" s="128">
        <v>27502089.170000002</v>
      </c>
      <c r="D22" s="130">
        <v>27504170.850000001</v>
      </c>
      <c r="E22" s="135"/>
      <c r="F22" s="128">
        <v>0</v>
      </c>
      <c r="G22" s="128">
        <v>0</v>
      </c>
      <c r="H22" s="128">
        <v>0</v>
      </c>
      <c r="I22" s="128">
        <v>0</v>
      </c>
      <c r="J22" s="128">
        <v>0</v>
      </c>
      <c r="K22" s="128">
        <v>0</v>
      </c>
      <c r="L22" s="128">
        <v>0</v>
      </c>
      <c r="M22" s="128">
        <v>0</v>
      </c>
      <c r="N22" s="128">
        <v>0</v>
      </c>
      <c r="O22" s="128">
        <v>0</v>
      </c>
      <c r="P22" s="128">
        <v>0</v>
      </c>
      <c r="Q22" s="128">
        <v>27504170.850000001</v>
      </c>
      <c r="R22" s="128">
        <v>0</v>
      </c>
      <c r="S22" s="131">
        <f t="shared" si="0"/>
        <v>27504170.850000001</v>
      </c>
    </row>
    <row r="23" spans="1:19">
      <c r="A23" s="63" t="s">
        <v>214</v>
      </c>
      <c r="B23" s="170">
        <v>49745926.959848106</v>
      </c>
      <c r="C23" s="170">
        <v>46698666.960000001</v>
      </c>
      <c r="D23" s="172">
        <v>42396336.280000001</v>
      </c>
      <c r="E23" s="173"/>
      <c r="F23" s="170">
        <v>0</v>
      </c>
      <c r="G23" s="170">
        <v>0</v>
      </c>
      <c r="H23" s="170">
        <v>0</v>
      </c>
      <c r="I23" s="170">
        <v>0</v>
      </c>
      <c r="J23" s="170">
        <v>0</v>
      </c>
      <c r="K23" s="170">
        <v>0</v>
      </c>
      <c r="L23" s="170">
        <v>0</v>
      </c>
      <c r="M23" s="170">
        <v>0</v>
      </c>
      <c r="N23" s="170">
        <v>0</v>
      </c>
      <c r="O23" s="170">
        <v>0</v>
      </c>
      <c r="P23" s="170">
        <v>0</v>
      </c>
      <c r="Q23" s="170">
        <v>42396336.280000001</v>
      </c>
      <c r="R23" s="170">
        <v>0</v>
      </c>
      <c r="S23" s="131"/>
    </row>
    <row r="24" spans="1:19">
      <c r="A24" s="63" t="s">
        <v>57</v>
      </c>
      <c r="B24" s="128">
        <v>4090144.6994887223</v>
      </c>
      <c r="C24" s="128">
        <v>33142074.719999999</v>
      </c>
      <c r="D24" s="130">
        <v>23772933.009999998</v>
      </c>
      <c r="E24" s="135" t="s">
        <v>199</v>
      </c>
      <c r="F24" s="128">
        <v>0</v>
      </c>
      <c r="G24" s="128">
        <v>0</v>
      </c>
      <c r="H24" s="128">
        <v>0</v>
      </c>
      <c r="I24" s="128">
        <v>0</v>
      </c>
      <c r="J24" s="128">
        <v>0</v>
      </c>
      <c r="K24" s="128">
        <v>0</v>
      </c>
      <c r="L24" s="128">
        <v>0</v>
      </c>
      <c r="M24" s="128">
        <v>0</v>
      </c>
      <c r="N24" s="128">
        <v>0</v>
      </c>
      <c r="O24" s="128">
        <v>0</v>
      </c>
      <c r="P24" s="128">
        <v>23772933.009999998</v>
      </c>
      <c r="Q24" s="128">
        <v>0</v>
      </c>
      <c r="R24" s="128">
        <v>0</v>
      </c>
      <c r="S24" s="131">
        <f t="shared" si="0"/>
        <v>23772933.009999998</v>
      </c>
    </row>
    <row r="25" spans="1:19" ht="15" thickBot="1">
      <c r="A25" s="52" t="s">
        <v>61</v>
      </c>
      <c r="B25" s="125">
        <f t="shared" ref="B25:R25" si="1">SUM(B8:B24)</f>
        <v>22404005339.101852</v>
      </c>
      <c r="C25" s="125">
        <f t="shared" si="1"/>
        <v>22062477488.209999</v>
      </c>
      <c r="D25" s="125">
        <f t="shared" si="1"/>
        <v>21727528819.303543</v>
      </c>
      <c r="E25" s="62"/>
      <c r="F25" s="125">
        <f t="shared" si="1"/>
        <v>713083568.07171977</v>
      </c>
      <c r="G25" s="125">
        <f t="shared" si="1"/>
        <v>2200440603.9150748</v>
      </c>
      <c r="H25" s="125">
        <f t="shared" si="1"/>
        <v>716565530.78715813</v>
      </c>
      <c r="I25" s="125">
        <f t="shared" si="1"/>
        <v>0</v>
      </c>
      <c r="J25" s="125">
        <f t="shared" si="1"/>
        <v>2549952574.6300001</v>
      </c>
      <c r="K25" s="125">
        <f t="shared" si="1"/>
        <v>14911967283.77</v>
      </c>
      <c r="L25" s="125">
        <f t="shared" si="1"/>
        <v>-924967820.29999995</v>
      </c>
      <c r="M25" s="125">
        <f t="shared" si="1"/>
        <v>13986999463.470001</v>
      </c>
      <c r="N25" s="125">
        <f t="shared" si="1"/>
        <v>312110678.17941695</v>
      </c>
      <c r="O25" s="125">
        <f t="shared" si="1"/>
        <v>77134961.019999936</v>
      </c>
      <c r="P25" s="125">
        <f t="shared" si="1"/>
        <v>42438336.795979999</v>
      </c>
      <c r="Q25" s="125">
        <f t="shared" si="1"/>
        <v>641038062.67419827</v>
      </c>
      <c r="R25" s="125">
        <f t="shared" si="1"/>
        <v>487765039.76000005</v>
      </c>
      <c r="S25" s="129">
        <f>SUM(S8:S24)</f>
        <v>21685132483.023544</v>
      </c>
    </row>
    <row r="26" spans="1:19" s="61" customFormat="1">
      <c r="A26" s="74"/>
      <c r="B26" s="75"/>
      <c r="C26" s="76"/>
      <c r="D26" s="74"/>
      <c r="E26" s="74"/>
      <c r="F26" s="181"/>
      <c r="G26" s="181"/>
      <c r="H26" s="181"/>
      <c r="I26" s="181"/>
      <c r="J26" s="181"/>
      <c r="K26" s="181"/>
      <c r="L26" s="181"/>
      <c r="M26" s="181"/>
      <c r="N26" s="181"/>
      <c r="O26" s="181"/>
    </row>
    <row r="27" spans="1:19" ht="14.5" customHeight="1">
      <c r="A27" s="179" t="s">
        <v>30</v>
      </c>
      <c r="B27" s="187" t="s">
        <v>11</v>
      </c>
      <c r="C27" s="187" t="s">
        <v>12</v>
      </c>
      <c r="D27" s="187" t="s">
        <v>31</v>
      </c>
      <c r="E27" s="182" t="s">
        <v>14</v>
      </c>
      <c r="F27" s="188" t="s">
        <v>29</v>
      </c>
      <c r="G27" s="188"/>
      <c r="H27" s="188"/>
      <c r="I27" s="188"/>
      <c r="J27" s="188"/>
      <c r="K27" s="188"/>
      <c r="L27" s="188"/>
      <c r="M27" s="188"/>
      <c r="N27" s="188"/>
      <c r="O27" s="189"/>
    </row>
    <row r="28" spans="1:19" ht="100.15" customHeight="1">
      <c r="A28" s="180"/>
      <c r="B28" s="187"/>
      <c r="C28" s="187"/>
      <c r="D28" s="187"/>
      <c r="E28" s="183"/>
      <c r="F28" s="97" t="s">
        <v>32</v>
      </c>
      <c r="G28" s="98" t="s">
        <v>33</v>
      </c>
      <c r="H28" s="98" t="s">
        <v>34</v>
      </c>
      <c r="I28" s="98" t="s">
        <v>35</v>
      </c>
      <c r="J28" s="98" t="s">
        <v>36</v>
      </c>
      <c r="K28" s="98" t="s">
        <v>37</v>
      </c>
      <c r="L28" s="34" t="s">
        <v>38</v>
      </c>
      <c r="M28" s="34" t="s">
        <v>39</v>
      </c>
      <c r="N28" s="34" t="s">
        <v>40</v>
      </c>
      <c r="O28" s="38" t="s">
        <v>41</v>
      </c>
    </row>
    <row r="29" spans="1:19">
      <c r="A29" s="36" t="s">
        <v>71</v>
      </c>
      <c r="B29" s="128">
        <v>4485873379.2947302</v>
      </c>
      <c r="C29" s="128">
        <v>4230013122.02</v>
      </c>
      <c r="D29" s="128">
        <v>4242318709.2490768</v>
      </c>
      <c r="E29" s="135" t="s">
        <v>200</v>
      </c>
      <c r="F29" s="128">
        <v>137340776.42441899</v>
      </c>
      <c r="G29" s="128">
        <v>0</v>
      </c>
      <c r="H29" s="128">
        <v>0</v>
      </c>
      <c r="I29" s="128">
        <v>0</v>
      </c>
      <c r="J29" s="128">
        <v>0</v>
      </c>
      <c r="K29" s="128">
        <v>4015091751.0900002</v>
      </c>
      <c r="L29" s="128">
        <v>25513381.734657999</v>
      </c>
      <c r="M29" s="128">
        <v>0</v>
      </c>
      <c r="N29" s="128">
        <v>64372800</v>
      </c>
      <c r="O29" s="132">
        <f t="shared" ref="O29:O38" si="2">SUM(F29:N29)</f>
        <v>4242318709.2490768</v>
      </c>
    </row>
    <row r="30" spans="1:19">
      <c r="A30" s="36" t="s">
        <v>72</v>
      </c>
      <c r="B30" s="128">
        <v>12634294648.7082</v>
      </c>
      <c r="C30" s="128">
        <v>12746959155.459999</v>
      </c>
      <c r="D30" s="128">
        <v>12908233105.99</v>
      </c>
      <c r="E30" s="135" t="s">
        <v>201</v>
      </c>
      <c r="F30" s="128">
        <v>0</v>
      </c>
      <c r="G30" s="128">
        <v>3849414002.9000001</v>
      </c>
      <c r="H30" s="128">
        <v>3895232068.8099999</v>
      </c>
      <c r="I30" s="128">
        <v>5098161531.54</v>
      </c>
      <c r="J30" s="128">
        <v>0</v>
      </c>
      <c r="K30" s="128">
        <v>0</v>
      </c>
      <c r="L30" s="128">
        <v>47802133.419999994</v>
      </c>
      <c r="M30" s="128">
        <v>17623369.32</v>
      </c>
      <c r="N30" s="128">
        <v>0</v>
      </c>
      <c r="O30" s="132">
        <f t="shared" si="2"/>
        <v>12908233105.99</v>
      </c>
    </row>
    <row r="31" spans="1:19">
      <c r="A31" s="36" t="s">
        <v>73</v>
      </c>
      <c r="B31" s="128">
        <v>211996265.537534</v>
      </c>
      <c r="C31" s="128">
        <v>187242293.13</v>
      </c>
      <c r="D31" s="128">
        <v>189801118.53554329</v>
      </c>
      <c r="E31" s="135" t="s">
        <v>202</v>
      </c>
      <c r="F31" s="128">
        <v>0</v>
      </c>
      <c r="G31" s="128">
        <v>0</v>
      </c>
      <c r="H31" s="128">
        <v>0</v>
      </c>
      <c r="I31" s="128">
        <v>0</v>
      </c>
      <c r="J31" s="128">
        <v>0</v>
      </c>
      <c r="K31" s="128">
        <v>0</v>
      </c>
      <c r="L31" s="128">
        <v>1034261.829781</v>
      </c>
      <c r="M31" s="128">
        <v>188766856.7057623</v>
      </c>
      <c r="N31" s="128">
        <v>0</v>
      </c>
      <c r="O31" s="132">
        <f t="shared" si="2"/>
        <v>189801118.53554329</v>
      </c>
    </row>
    <row r="32" spans="1:19">
      <c r="A32" s="36" t="s">
        <v>74</v>
      </c>
      <c r="B32" s="128">
        <v>27142.993222000099</v>
      </c>
      <c r="C32" s="128">
        <v>0</v>
      </c>
      <c r="D32" s="128">
        <v>0</v>
      </c>
      <c r="E32" s="135"/>
      <c r="F32" s="128">
        <v>0</v>
      </c>
      <c r="G32" s="128">
        <v>0</v>
      </c>
      <c r="H32" s="128">
        <v>0</v>
      </c>
      <c r="I32" s="128">
        <v>0</v>
      </c>
      <c r="J32" s="128">
        <v>0</v>
      </c>
      <c r="K32" s="128">
        <v>0</v>
      </c>
      <c r="L32" s="128">
        <v>0</v>
      </c>
      <c r="M32" s="128">
        <v>0</v>
      </c>
      <c r="N32" s="128">
        <v>0</v>
      </c>
      <c r="O32" s="132">
        <f t="shared" si="2"/>
        <v>0</v>
      </c>
    </row>
    <row r="33" spans="1:19">
      <c r="A33" s="36" t="s">
        <v>75</v>
      </c>
      <c r="B33" s="128">
        <v>1419512568.84201</v>
      </c>
      <c r="C33" s="128">
        <v>1381008908.45</v>
      </c>
      <c r="D33" s="128">
        <v>1400235400.6358242</v>
      </c>
      <c r="E33" s="135"/>
      <c r="F33" s="128">
        <v>1810218.7458240001</v>
      </c>
      <c r="G33" s="128">
        <v>0</v>
      </c>
      <c r="H33" s="128">
        <v>0</v>
      </c>
      <c r="I33" s="128">
        <v>0</v>
      </c>
      <c r="J33" s="128">
        <v>975718991.95000005</v>
      </c>
      <c r="K33" s="128">
        <v>0</v>
      </c>
      <c r="L33" s="128">
        <v>13131189.939999999</v>
      </c>
      <c r="M33" s="128">
        <v>0</v>
      </c>
      <c r="N33" s="128">
        <v>409575000</v>
      </c>
      <c r="O33" s="132">
        <f t="shared" si="2"/>
        <v>1400235400.6358242</v>
      </c>
    </row>
    <row r="34" spans="1:19">
      <c r="A34" s="9" t="s">
        <v>76</v>
      </c>
      <c r="B34" s="128">
        <v>13082674.27</v>
      </c>
      <c r="C34" s="128">
        <v>13082674.27</v>
      </c>
      <c r="D34" s="128">
        <v>0</v>
      </c>
      <c r="E34" s="135" t="s">
        <v>203</v>
      </c>
      <c r="F34" s="128">
        <v>0</v>
      </c>
      <c r="G34" s="128">
        <v>0</v>
      </c>
      <c r="H34" s="128">
        <v>0</v>
      </c>
      <c r="I34" s="128">
        <v>0</v>
      </c>
      <c r="J34" s="128">
        <v>0</v>
      </c>
      <c r="K34" s="128">
        <v>0</v>
      </c>
      <c r="L34" s="128">
        <v>0</v>
      </c>
      <c r="M34" s="128">
        <v>0</v>
      </c>
      <c r="N34" s="128">
        <v>0</v>
      </c>
      <c r="O34" s="132">
        <f t="shared" si="2"/>
        <v>0</v>
      </c>
    </row>
    <row r="35" spans="1:19">
      <c r="A35" s="9" t="s">
        <v>77</v>
      </c>
      <c r="B35" s="128">
        <v>17451445.32</v>
      </c>
      <c r="C35" s="128">
        <v>17450526.91</v>
      </c>
      <c r="D35" s="128">
        <v>53941008.92720101</v>
      </c>
      <c r="E35" s="135" t="s">
        <v>204</v>
      </c>
      <c r="F35" s="128">
        <v>335613.34611899999</v>
      </c>
      <c r="G35" s="128">
        <v>0</v>
      </c>
      <c r="H35" s="128">
        <v>0</v>
      </c>
      <c r="I35" s="128">
        <v>0</v>
      </c>
      <c r="J35" s="128">
        <v>0</v>
      </c>
      <c r="K35" s="128">
        <v>0</v>
      </c>
      <c r="L35" s="128">
        <v>0</v>
      </c>
      <c r="M35" s="128">
        <v>53605395.581082009</v>
      </c>
      <c r="N35" s="128">
        <v>0</v>
      </c>
      <c r="O35" s="132">
        <f t="shared" si="2"/>
        <v>53941008.92720101</v>
      </c>
    </row>
    <row r="36" spans="1:19">
      <c r="A36" s="9" t="s">
        <v>78</v>
      </c>
      <c r="B36" s="128">
        <v>58760284.873978898</v>
      </c>
      <c r="C36" s="128">
        <v>50871021.159999996</v>
      </c>
      <c r="D36" s="128">
        <v>70522272.153800651</v>
      </c>
      <c r="E36" s="135" t="s">
        <v>205</v>
      </c>
      <c r="F36" s="128">
        <v>40233</v>
      </c>
      <c r="G36" s="128">
        <v>0</v>
      </c>
      <c r="H36" s="128">
        <v>0</v>
      </c>
      <c r="I36" s="128">
        <v>0</v>
      </c>
      <c r="J36" s="128">
        <v>0</v>
      </c>
      <c r="K36" s="128">
        <v>0</v>
      </c>
      <c r="L36" s="128">
        <v>0</v>
      </c>
      <c r="M36" s="128">
        <v>70482039.153800651</v>
      </c>
      <c r="N36" s="128">
        <v>0</v>
      </c>
      <c r="O36" s="132">
        <f t="shared" si="2"/>
        <v>70522272.153800651</v>
      </c>
    </row>
    <row r="37" spans="1:19">
      <c r="A37" s="174" t="s">
        <v>215</v>
      </c>
      <c r="B37" s="170">
        <v>54587169.772833399</v>
      </c>
      <c r="C37" s="170">
        <v>51214553.329999998</v>
      </c>
      <c r="D37" s="170">
        <v>51129351.739355005</v>
      </c>
      <c r="E37" s="173"/>
      <c r="F37" s="170">
        <v>0</v>
      </c>
      <c r="G37" s="170">
        <v>0</v>
      </c>
      <c r="H37" s="170">
        <v>0</v>
      </c>
      <c r="I37" s="170">
        <v>0</v>
      </c>
      <c r="J37" s="170">
        <v>0</v>
      </c>
      <c r="K37" s="170">
        <v>0</v>
      </c>
      <c r="L37" s="170">
        <v>0</v>
      </c>
      <c r="M37" s="170">
        <v>51129351.739355005</v>
      </c>
      <c r="N37" s="170">
        <v>0</v>
      </c>
      <c r="O37" s="132">
        <f t="shared" si="2"/>
        <v>51129351.739355005</v>
      </c>
    </row>
    <row r="38" spans="1:19">
      <c r="A38" s="9" t="s">
        <v>79</v>
      </c>
      <c r="B38" s="128">
        <v>672739862.50082004</v>
      </c>
      <c r="C38" s="128">
        <v>639641245.52999997</v>
      </c>
      <c r="D38" s="128">
        <v>641827551.99758995</v>
      </c>
      <c r="E38" s="135" t="s">
        <v>206</v>
      </c>
      <c r="F38" s="128">
        <v>0</v>
      </c>
      <c r="G38" s="128">
        <v>0</v>
      </c>
      <c r="H38" s="128">
        <v>0</v>
      </c>
      <c r="I38" s="128">
        <v>0</v>
      </c>
      <c r="J38" s="128">
        <v>0</v>
      </c>
      <c r="K38" s="128">
        <v>0</v>
      </c>
      <c r="L38" s="128">
        <v>6383641.9975899998</v>
      </c>
      <c r="M38" s="128">
        <v>0</v>
      </c>
      <c r="N38" s="128">
        <v>635443910</v>
      </c>
      <c r="O38" s="132">
        <f t="shared" si="2"/>
        <v>641827551.99758995</v>
      </c>
    </row>
    <row r="39" spans="1:19" ht="15" thickBot="1">
      <c r="A39" s="53" t="s">
        <v>80</v>
      </c>
      <c r="B39" s="125">
        <f>SUM(B29:B38)</f>
        <v>19568325442.113327</v>
      </c>
      <c r="C39" s="125">
        <f>SUM(C29:C38)</f>
        <v>19317483500.259998</v>
      </c>
      <c r="D39" s="177">
        <f>SUM(D29:D38)</f>
        <v>19558008519.22839</v>
      </c>
      <c r="E39" s="62"/>
      <c r="F39" s="125">
        <f t="shared" ref="F39:N39" si="3">SUM(F29:F38)</f>
        <v>139526841.51636198</v>
      </c>
      <c r="G39" s="125">
        <f t="shared" si="3"/>
        <v>3849414002.9000001</v>
      </c>
      <c r="H39" s="125">
        <f t="shared" si="3"/>
        <v>3895232068.8099999</v>
      </c>
      <c r="I39" s="125">
        <f t="shared" si="3"/>
        <v>5098161531.54</v>
      </c>
      <c r="J39" s="125">
        <f t="shared" si="3"/>
        <v>975718991.95000005</v>
      </c>
      <c r="K39" s="125">
        <f t="shared" si="3"/>
        <v>4015091751.0900002</v>
      </c>
      <c r="L39" s="125">
        <f t="shared" si="3"/>
        <v>93864608.922028989</v>
      </c>
      <c r="M39" s="125">
        <f t="shared" si="3"/>
        <v>381607012.5</v>
      </c>
      <c r="N39" s="125">
        <f t="shared" si="3"/>
        <v>1109391710</v>
      </c>
      <c r="O39" s="129">
        <f>SUM(O29:O38)</f>
        <v>19558008519.22839</v>
      </c>
    </row>
    <row r="40" spans="1:19" s="61" customFormat="1">
      <c r="A40" s="74"/>
      <c r="B40" s="75"/>
      <c r="C40" s="76"/>
      <c r="D40" s="74"/>
      <c r="E40" s="74"/>
      <c r="F40" s="190"/>
      <c r="G40" s="190"/>
      <c r="H40" s="190"/>
      <c r="I40" s="190"/>
      <c r="J40" s="190"/>
      <c r="K40" s="190"/>
      <c r="L40" s="190"/>
      <c r="M40" s="190"/>
    </row>
    <row r="41" spans="1:19">
      <c r="A41" s="179" t="s">
        <v>62</v>
      </c>
      <c r="B41" s="187" t="s">
        <v>11</v>
      </c>
      <c r="C41" s="187" t="s">
        <v>12</v>
      </c>
      <c r="D41" s="182" t="s">
        <v>31</v>
      </c>
      <c r="E41" s="187" t="s">
        <v>14</v>
      </c>
      <c r="F41" s="191" t="s">
        <v>29</v>
      </c>
      <c r="G41" s="192"/>
      <c r="H41" s="192"/>
      <c r="I41" s="192"/>
      <c r="J41" s="192"/>
      <c r="K41" s="192"/>
      <c r="L41" s="192"/>
      <c r="M41" s="193"/>
      <c r="N41" s="60"/>
      <c r="O41" s="60"/>
      <c r="P41" s="60"/>
      <c r="Q41" s="60"/>
      <c r="R41" s="60"/>
      <c r="S41" s="60"/>
    </row>
    <row r="42" spans="1:19" ht="102" customHeight="1">
      <c r="A42" s="180"/>
      <c r="B42" s="187"/>
      <c r="C42" s="187"/>
      <c r="D42" s="183"/>
      <c r="E42" s="187"/>
      <c r="F42" s="98" t="s">
        <v>63</v>
      </c>
      <c r="G42" s="98" t="s">
        <v>64</v>
      </c>
      <c r="H42" s="98" t="s">
        <v>65</v>
      </c>
      <c r="I42" s="98" t="s">
        <v>66</v>
      </c>
      <c r="J42" s="98" t="s">
        <v>67</v>
      </c>
      <c r="K42" s="98" t="s">
        <v>68</v>
      </c>
      <c r="L42" s="98" t="s">
        <v>69</v>
      </c>
      <c r="M42" s="98" t="s">
        <v>70</v>
      </c>
      <c r="O42" s="122"/>
      <c r="P42" s="122"/>
      <c r="Q42" s="122"/>
    </row>
    <row r="43" spans="1:19">
      <c r="A43" s="37" t="s">
        <v>81</v>
      </c>
      <c r="B43" s="134">
        <v>21014386.890000001</v>
      </c>
      <c r="C43" s="134">
        <v>21014386.890000001</v>
      </c>
      <c r="D43" s="134">
        <v>21015907.600000001</v>
      </c>
      <c r="E43" s="67"/>
      <c r="F43" s="133">
        <v>21015907.600000001</v>
      </c>
      <c r="G43" s="133">
        <v>0</v>
      </c>
      <c r="H43" s="133">
        <v>0</v>
      </c>
      <c r="I43" s="133">
        <v>0</v>
      </c>
      <c r="J43" s="133">
        <v>0</v>
      </c>
      <c r="K43" s="133">
        <v>0</v>
      </c>
      <c r="L43" s="133">
        <v>0</v>
      </c>
      <c r="M43" s="132">
        <f t="shared" ref="M43:M51" si="4">SUM(F43:L43)</f>
        <v>21015907.600000001</v>
      </c>
    </row>
    <row r="44" spans="1:19">
      <c r="A44" s="37" t="s">
        <v>82</v>
      </c>
      <c r="B44" s="134">
        <v>521189671.20999998</v>
      </c>
      <c r="C44" s="134">
        <v>521189671.20999998</v>
      </c>
      <c r="D44" s="134">
        <v>521190198.81999999</v>
      </c>
      <c r="E44" s="67"/>
      <c r="F44" s="133">
        <v>0</v>
      </c>
      <c r="G44" s="133">
        <v>0</v>
      </c>
      <c r="H44" s="133">
        <v>0</v>
      </c>
      <c r="I44" s="133">
        <v>521190198.81999999</v>
      </c>
      <c r="J44" s="133">
        <v>0</v>
      </c>
      <c r="K44" s="133">
        <v>0</v>
      </c>
      <c r="L44" s="133">
        <v>0</v>
      </c>
      <c r="M44" s="132">
        <f t="shared" si="4"/>
        <v>521190198.81999999</v>
      </c>
    </row>
    <row r="45" spans="1:19">
      <c r="A45" s="37" t="s">
        <v>83</v>
      </c>
      <c r="B45" s="134">
        <v>2360605619.24755</v>
      </c>
      <c r="C45" s="134">
        <v>2264659320.9699998</v>
      </c>
      <c r="D45" s="134">
        <v>1641507739.03</v>
      </c>
      <c r="E45" s="136" t="s">
        <v>207</v>
      </c>
      <c r="F45" s="133">
        <v>0</v>
      </c>
      <c r="G45" s="133">
        <v>0</v>
      </c>
      <c r="H45" s="133">
        <v>0</v>
      </c>
      <c r="I45" s="133">
        <v>0</v>
      </c>
      <c r="J45" s="133">
        <v>0</v>
      </c>
      <c r="K45" s="133">
        <v>1641507739.03</v>
      </c>
      <c r="L45" s="133">
        <v>0</v>
      </c>
      <c r="M45" s="132">
        <f t="shared" si="4"/>
        <v>1641507739.03</v>
      </c>
    </row>
    <row r="46" spans="1:19">
      <c r="A46" s="3" t="s">
        <v>84</v>
      </c>
      <c r="B46" s="133">
        <v>-73128544.480000004</v>
      </c>
      <c r="C46" s="133">
        <v>-73128544.480000004</v>
      </c>
      <c r="D46" s="133">
        <v>-14196249.76</v>
      </c>
      <c r="E46" s="135" t="s">
        <v>208</v>
      </c>
      <c r="F46" s="133">
        <v>0</v>
      </c>
      <c r="G46" s="133">
        <v>0</v>
      </c>
      <c r="H46" s="133">
        <v>0</v>
      </c>
      <c r="I46" s="133">
        <v>-14196249.76</v>
      </c>
      <c r="J46" s="133">
        <v>0</v>
      </c>
      <c r="K46" s="133">
        <v>0</v>
      </c>
      <c r="L46" s="133">
        <v>0</v>
      </c>
      <c r="M46" s="132">
        <f t="shared" si="4"/>
        <v>-14196249.76</v>
      </c>
    </row>
    <row r="47" spans="1:19">
      <c r="A47" s="3" t="s">
        <v>85</v>
      </c>
      <c r="B47" s="133">
        <v>0</v>
      </c>
      <c r="C47" s="133">
        <v>0</v>
      </c>
      <c r="D47" s="133">
        <v>0</v>
      </c>
      <c r="E47" s="135"/>
      <c r="F47" s="133">
        <v>0</v>
      </c>
      <c r="G47" s="133">
        <v>0</v>
      </c>
      <c r="H47" s="133">
        <v>0</v>
      </c>
      <c r="I47" s="133">
        <v>0</v>
      </c>
      <c r="J47" s="133">
        <v>0</v>
      </c>
      <c r="K47" s="133">
        <v>0</v>
      </c>
      <c r="L47" s="133">
        <v>0</v>
      </c>
      <c r="M47" s="132">
        <f t="shared" si="4"/>
        <v>0</v>
      </c>
    </row>
    <row r="48" spans="1:19">
      <c r="A48" s="3" t="s">
        <v>89</v>
      </c>
      <c r="B48" s="133">
        <v>11155844.306600001</v>
      </c>
      <c r="C48" s="133">
        <v>11259153.9</v>
      </c>
      <c r="D48" s="133">
        <v>2707.23</v>
      </c>
      <c r="E48" s="135" t="s">
        <v>209</v>
      </c>
      <c r="F48" s="133">
        <v>0</v>
      </c>
      <c r="G48" s="133">
        <v>0</v>
      </c>
      <c r="H48" s="133">
        <v>0</v>
      </c>
      <c r="I48" s="133">
        <v>0</v>
      </c>
      <c r="J48" s="133">
        <v>0</v>
      </c>
      <c r="K48" s="133">
        <v>0</v>
      </c>
      <c r="L48" s="133">
        <v>2707.23</v>
      </c>
      <c r="M48" s="132">
        <f t="shared" si="4"/>
        <v>2707.23</v>
      </c>
    </row>
    <row r="49" spans="1:19">
      <c r="A49" s="3" t="s">
        <v>88</v>
      </c>
      <c r="B49" s="133">
        <v>-5262032.08653994</v>
      </c>
      <c r="C49" s="133">
        <v>0</v>
      </c>
      <c r="D49" s="133">
        <v>0</v>
      </c>
      <c r="E49" s="66"/>
      <c r="F49" s="133">
        <v>0</v>
      </c>
      <c r="G49" s="133">
        <v>0</v>
      </c>
      <c r="H49" s="133">
        <v>0</v>
      </c>
      <c r="I49" s="133">
        <v>0</v>
      </c>
      <c r="J49" s="133">
        <v>0</v>
      </c>
      <c r="K49" s="133">
        <v>0</v>
      </c>
      <c r="L49" s="133">
        <v>0</v>
      </c>
      <c r="M49" s="132">
        <f t="shared" si="4"/>
        <v>0</v>
      </c>
    </row>
    <row r="50" spans="1:19">
      <c r="A50" s="3" t="s">
        <v>87</v>
      </c>
      <c r="B50" s="133">
        <v>2835574945.0876102</v>
      </c>
      <c r="C50" s="133">
        <v>2744993988.4899998</v>
      </c>
      <c r="D50" s="133">
        <v>2169520302.9200001</v>
      </c>
      <c r="E50" s="66"/>
      <c r="F50" s="133">
        <v>21015907.600000001</v>
      </c>
      <c r="G50" s="133">
        <v>0</v>
      </c>
      <c r="H50" s="133">
        <v>0</v>
      </c>
      <c r="I50" s="133">
        <v>506993949.06</v>
      </c>
      <c r="J50" s="133">
        <v>0</v>
      </c>
      <c r="K50" s="133">
        <v>1641507739.03</v>
      </c>
      <c r="L50" s="133">
        <v>2707.23</v>
      </c>
      <c r="M50" s="132">
        <f t="shared" si="4"/>
        <v>2169520302.9200001</v>
      </c>
    </row>
    <row r="51" spans="1:19">
      <c r="A51" s="3" t="s">
        <v>86</v>
      </c>
      <c r="B51" s="133">
        <v>104850.27825340899</v>
      </c>
      <c r="C51" s="133">
        <v>0</v>
      </c>
      <c r="D51" s="133">
        <v>0</v>
      </c>
      <c r="E51" s="66"/>
      <c r="F51" s="133" t="s">
        <v>0</v>
      </c>
      <c r="G51" s="133" t="s">
        <v>0</v>
      </c>
      <c r="H51" s="133" t="s">
        <v>0</v>
      </c>
      <c r="I51" s="133" t="s">
        <v>0</v>
      </c>
      <c r="J51" s="133" t="s">
        <v>0</v>
      </c>
      <c r="K51" s="133" t="s">
        <v>0</v>
      </c>
      <c r="L51" s="133" t="s">
        <v>0</v>
      </c>
      <c r="M51" s="132">
        <f t="shared" si="4"/>
        <v>0</v>
      </c>
    </row>
    <row r="52" spans="1:19" ht="15" thickBot="1">
      <c r="A52" s="53" t="s">
        <v>90</v>
      </c>
      <c r="B52" s="125">
        <f>B50+B51</f>
        <v>2835679795.3658638</v>
      </c>
      <c r="C52" s="125">
        <f>C50+C51</f>
        <v>2744993988.4899998</v>
      </c>
      <c r="D52" s="125">
        <f>D50+D51</f>
        <v>2169520302.9200001</v>
      </c>
      <c r="E52" s="127">
        <f>SUM(E43:E51)</f>
        <v>0</v>
      </c>
      <c r="F52" s="125">
        <f>SUM(F43:F49)</f>
        <v>21015907.600000001</v>
      </c>
      <c r="G52" s="125">
        <f t="shared" ref="G52:M52" si="5">SUM(G43:G49)</f>
        <v>0</v>
      </c>
      <c r="H52" s="125">
        <f t="shared" si="5"/>
        <v>0</v>
      </c>
      <c r="I52" s="125">
        <f t="shared" si="5"/>
        <v>506993949.06</v>
      </c>
      <c r="J52" s="125">
        <f t="shared" si="5"/>
        <v>0</v>
      </c>
      <c r="K52" s="125">
        <f t="shared" si="5"/>
        <v>1641507739.03</v>
      </c>
      <c r="L52" s="125">
        <f t="shared" si="5"/>
        <v>2707.23</v>
      </c>
      <c r="M52" s="125">
        <f t="shared" si="5"/>
        <v>2169520302.9199996</v>
      </c>
    </row>
    <row r="53" spans="1:19">
      <c r="B53" s="126"/>
      <c r="C53" s="126"/>
      <c r="D53" s="126"/>
    </row>
    <row r="54" spans="1:19">
      <c r="B54" s="126"/>
      <c r="C54" s="126"/>
      <c r="D54" s="126"/>
      <c r="E54" s="126"/>
      <c r="F54" s="126"/>
      <c r="G54" s="126"/>
      <c r="H54" s="126"/>
      <c r="I54" s="126"/>
      <c r="J54" s="126"/>
      <c r="K54" s="126"/>
      <c r="L54" s="126"/>
      <c r="M54" s="126"/>
    </row>
    <row r="55" spans="1:19" s="115" customFormat="1">
      <c r="A55" s="124"/>
      <c r="B55" s="124"/>
      <c r="C55" s="124"/>
      <c r="D55" s="124"/>
      <c r="E55" s="124"/>
      <c r="F55" s="124"/>
      <c r="G55" s="124"/>
      <c r="H55" s="124"/>
      <c r="I55" s="124"/>
      <c r="J55" s="124"/>
      <c r="K55" s="124"/>
      <c r="L55" s="124"/>
      <c r="M55" s="124"/>
      <c r="N55" s="124"/>
      <c r="O55" s="124"/>
      <c r="P55" s="124"/>
      <c r="Q55" s="124"/>
      <c r="R55" s="124"/>
      <c r="S55" s="124"/>
    </row>
    <row r="56" spans="1:19" s="115" customFormat="1">
      <c r="A56" s="124"/>
      <c r="B56" s="124"/>
      <c r="C56" s="124"/>
      <c r="D56" s="124"/>
      <c r="E56" s="124"/>
      <c r="F56" s="124"/>
      <c r="G56" s="124"/>
      <c r="H56" s="124"/>
      <c r="I56" s="124"/>
      <c r="J56" s="124"/>
      <c r="K56" s="124"/>
      <c r="L56" s="124"/>
      <c r="M56" s="124"/>
      <c r="N56" s="124"/>
      <c r="O56" s="124"/>
      <c r="P56" s="124"/>
      <c r="Q56" s="124"/>
      <c r="R56" s="124"/>
      <c r="S56" s="124"/>
    </row>
    <row r="57" spans="1:19" s="115" customFormat="1">
      <c r="A57" s="124"/>
      <c r="B57" s="124"/>
      <c r="C57" s="124"/>
      <c r="D57" s="124"/>
      <c r="E57" s="124"/>
      <c r="F57" s="124"/>
      <c r="G57" s="124"/>
      <c r="H57" s="124"/>
      <c r="I57" s="124"/>
      <c r="J57" s="124"/>
      <c r="K57" s="124"/>
      <c r="L57" s="124"/>
      <c r="M57" s="124"/>
      <c r="N57" s="124"/>
      <c r="O57" s="124"/>
      <c r="P57" s="124"/>
      <c r="Q57" s="124"/>
      <c r="R57" s="124"/>
      <c r="S57" s="124"/>
    </row>
    <row r="62" spans="1:19">
      <c r="O62" s="21"/>
    </row>
  </sheetData>
  <mergeCells count="20">
    <mergeCell ref="C41:C42"/>
    <mergeCell ref="D41:D42"/>
    <mergeCell ref="E41:E42"/>
    <mergeCell ref="F41:M41"/>
    <mergeCell ref="A6:A7"/>
    <mergeCell ref="A27:A28"/>
    <mergeCell ref="A41:A42"/>
    <mergeCell ref="F26:O26"/>
    <mergeCell ref="B6:B7"/>
    <mergeCell ref="C6:C7"/>
    <mergeCell ref="D6:D7"/>
    <mergeCell ref="E6:E7"/>
    <mergeCell ref="F6:S6"/>
    <mergeCell ref="B27:B28"/>
    <mergeCell ref="C27:C28"/>
    <mergeCell ref="D27:D28"/>
    <mergeCell ref="E27:E28"/>
    <mergeCell ref="F27:O27"/>
    <mergeCell ref="F40:M40"/>
    <mergeCell ref="B41:B42"/>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zoomScale="90" zoomScaleNormal="90" workbookViewId="0">
      <selection activeCell="C31" sqref="C31"/>
    </sheetView>
  </sheetViews>
  <sheetFormatPr defaultColWidth="9.1796875" defaultRowHeight="14.5"/>
  <cols>
    <col min="1" max="1" width="10.54296875" style="60" bestFit="1" customWidth="1"/>
    <col min="2" max="2" width="41.54296875" style="119" customWidth="1"/>
    <col min="3" max="3" width="31.26953125" style="119" customWidth="1"/>
    <col min="4" max="5" width="14.54296875" style="119" customWidth="1"/>
    <col min="6" max="6" width="21.7265625" style="119" customWidth="1"/>
    <col min="7" max="7" width="12" style="119" customWidth="1"/>
    <col min="8" max="8" width="11.1796875" style="119" bestFit="1" customWidth="1"/>
    <col min="9" max="16384" width="9.1796875" style="60"/>
  </cols>
  <sheetData>
    <row r="1" spans="1:8">
      <c r="A1" s="93" t="s">
        <v>58</v>
      </c>
      <c r="B1" s="82" t="s">
        <v>60</v>
      </c>
    </row>
    <row r="2" spans="1:8">
      <c r="A2" s="94" t="s">
        <v>59</v>
      </c>
      <c r="B2" s="78">
        <f>'20. LI3'!B2</f>
        <v>44196</v>
      </c>
      <c r="C2" s="94"/>
      <c r="D2" s="94"/>
      <c r="E2" s="94"/>
      <c r="F2" s="94"/>
      <c r="G2" s="94"/>
      <c r="H2" s="94"/>
    </row>
    <row r="3" spans="1:8">
      <c r="A3" s="94"/>
      <c r="C3" s="94"/>
      <c r="D3" s="94"/>
      <c r="E3" s="94"/>
      <c r="F3" s="94"/>
      <c r="G3" s="94"/>
      <c r="H3" s="94"/>
    </row>
    <row r="4" spans="1:8">
      <c r="A4" s="79" t="s">
        <v>120</v>
      </c>
      <c r="B4" s="80" t="s">
        <v>121</v>
      </c>
    </row>
    <row r="5" spans="1:8" ht="5.15" customHeight="1" thickBot="1">
      <c r="A5" s="79"/>
    </row>
    <row r="6" spans="1:8" ht="14.5" customHeight="1">
      <c r="A6" s="196"/>
      <c r="B6" s="198" t="s">
        <v>168</v>
      </c>
      <c r="C6" s="200" t="s">
        <v>169</v>
      </c>
      <c r="D6" s="198" t="s">
        <v>170</v>
      </c>
      <c r="E6" s="198"/>
      <c r="F6" s="198"/>
      <c r="G6" s="198"/>
      <c r="H6" s="194" t="s">
        <v>218</v>
      </c>
    </row>
    <row r="7" spans="1:8" ht="26">
      <c r="A7" s="197"/>
      <c r="B7" s="199"/>
      <c r="C7" s="201"/>
      <c r="D7" s="116" t="s">
        <v>171</v>
      </c>
      <c r="E7" s="116" t="s">
        <v>172</v>
      </c>
      <c r="F7" s="116" t="s">
        <v>173</v>
      </c>
      <c r="G7" s="116" t="s">
        <v>174</v>
      </c>
      <c r="H7" s="195"/>
    </row>
    <row r="8" spans="1:8">
      <c r="A8" s="95">
        <v>1</v>
      </c>
      <c r="B8" s="22" t="s">
        <v>176</v>
      </c>
      <c r="C8" s="3" t="s">
        <v>171</v>
      </c>
      <c r="D8" s="71"/>
      <c r="E8" s="71"/>
      <c r="F8" s="71"/>
      <c r="G8" s="66" t="s">
        <v>183</v>
      </c>
      <c r="H8" s="18"/>
    </row>
    <row r="9" spans="1:8">
      <c r="A9" s="96">
        <v>2</v>
      </c>
      <c r="B9" s="22" t="s">
        <v>177</v>
      </c>
      <c r="C9" s="3" t="s">
        <v>171</v>
      </c>
      <c r="D9" s="66"/>
      <c r="E9" s="71"/>
      <c r="F9" s="71" t="s">
        <v>183</v>
      </c>
      <c r="G9" s="71"/>
      <c r="H9" s="18"/>
    </row>
    <row r="10" spans="1:8">
      <c r="A10" s="96">
        <v>3</v>
      </c>
      <c r="B10" s="22" t="s">
        <v>178</v>
      </c>
      <c r="C10" s="3" t="s">
        <v>171</v>
      </c>
      <c r="D10" s="66"/>
      <c r="E10" s="71"/>
      <c r="F10" s="71" t="s">
        <v>183</v>
      </c>
      <c r="G10" s="71"/>
      <c r="H10" s="18"/>
    </row>
    <row r="11" spans="1:8">
      <c r="A11" s="95">
        <v>4</v>
      </c>
      <c r="B11" s="22" t="s">
        <v>179</v>
      </c>
      <c r="C11" s="3" t="s">
        <v>171</v>
      </c>
      <c r="D11" s="71"/>
      <c r="E11" s="71"/>
      <c r="F11" s="71"/>
      <c r="G11" s="66" t="s">
        <v>183</v>
      </c>
      <c r="H11" s="18"/>
    </row>
    <row r="12" spans="1:8">
      <c r="A12" s="96">
        <v>5</v>
      </c>
      <c r="B12" s="22" t="s">
        <v>180</v>
      </c>
      <c r="C12" s="3" t="s">
        <v>171</v>
      </c>
      <c r="D12" s="66"/>
      <c r="E12" s="71"/>
      <c r="F12" s="71"/>
      <c r="G12" s="71" t="s">
        <v>183</v>
      </c>
      <c r="H12" s="18"/>
    </row>
    <row r="13" spans="1:8">
      <c r="A13" s="96">
        <v>6</v>
      </c>
      <c r="B13" s="22" t="s">
        <v>181</v>
      </c>
      <c r="C13" s="3" t="s">
        <v>171</v>
      </c>
      <c r="D13" s="71"/>
      <c r="E13" s="71"/>
      <c r="F13" s="71" t="s">
        <v>183</v>
      </c>
      <c r="G13" s="66"/>
      <c r="H13" s="18"/>
    </row>
    <row r="14" spans="1:8">
      <c r="A14" s="95">
        <v>7</v>
      </c>
      <c r="B14" s="22" t="s">
        <v>213</v>
      </c>
      <c r="C14" s="3" t="s">
        <v>171</v>
      </c>
      <c r="D14" s="71"/>
      <c r="E14" s="71"/>
      <c r="F14" s="71"/>
      <c r="G14" s="66" t="s">
        <v>183</v>
      </c>
      <c r="H14" s="18"/>
    </row>
    <row r="15" spans="1:8">
      <c r="A15" s="96">
        <v>8</v>
      </c>
      <c r="B15" s="22" t="s">
        <v>182</v>
      </c>
      <c r="C15" s="3" t="s">
        <v>175</v>
      </c>
      <c r="D15" s="66"/>
      <c r="E15" s="71"/>
      <c r="F15" s="71"/>
      <c r="G15" s="71" t="s">
        <v>183</v>
      </c>
      <c r="H15" s="18"/>
    </row>
    <row r="16" spans="1:8">
      <c r="A16" s="95"/>
      <c r="B16" s="155"/>
      <c r="C16" s="3"/>
      <c r="D16" s="156"/>
      <c r="E16" s="157"/>
      <c r="F16" s="157"/>
      <c r="G16" s="66"/>
      <c r="H16" s="18"/>
    </row>
    <row r="17" spans="1:8">
      <c r="A17" s="95"/>
      <c r="B17" s="22"/>
      <c r="C17" s="3"/>
      <c r="D17" s="71"/>
      <c r="E17" s="71"/>
      <c r="F17" s="71"/>
      <c r="G17" s="66"/>
      <c r="H17" s="18"/>
    </row>
    <row r="18" spans="1:8">
      <c r="A18" s="96"/>
      <c r="B18" s="22"/>
      <c r="C18" s="3"/>
      <c r="D18" s="71"/>
      <c r="E18" s="71"/>
      <c r="F18" s="71"/>
      <c r="G18" s="66"/>
      <c r="H18" s="18"/>
    </row>
    <row r="19" spans="1:8" ht="15" thickBot="1">
      <c r="A19" s="96"/>
      <c r="B19" s="39"/>
      <c r="C19" s="77"/>
      <c r="D19" s="40"/>
      <c r="E19" s="29"/>
      <c r="F19" s="175"/>
      <c r="G19" s="29"/>
      <c r="H19" s="41"/>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C6" sqref="C6:E10"/>
    </sheetView>
  </sheetViews>
  <sheetFormatPr defaultColWidth="9.1796875" defaultRowHeight="13"/>
  <cols>
    <col min="1" max="1" width="12.7265625" style="119" bestFit="1" customWidth="1"/>
    <col min="2" max="2" width="70.1796875" style="119" customWidth="1"/>
    <col min="3" max="3" width="12" style="119" customWidth="1"/>
    <col min="4" max="5" width="10.7265625" style="119" customWidth="1"/>
    <col min="6" max="16384" width="9.1796875" style="119"/>
  </cols>
  <sheetData>
    <row r="1" spans="1:12">
      <c r="A1" s="93" t="s">
        <v>58</v>
      </c>
      <c r="B1" s="82" t="s">
        <v>60</v>
      </c>
    </row>
    <row r="2" spans="1:12">
      <c r="A2" s="94" t="s">
        <v>59</v>
      </c>
      <c r="B2" s="78">
        <f>'20. LI3'!B2</f>
        <v>44196</v>
      </c>
    </row>
    <row r="3" spans="1:12">
      <c r="A3" s="122"/>
      <c r="B3" s="120"/>
    </row>
    <row r="4" spans="1:12">
      <c r="A4" s="79" t="s">
        <v>122</v>
      </c>
      <c r="B4" s="23" t="s">
        <v>123</v>
      </c>
      <c r="C4" s="13"/>
      <c r="D4" s="121"/>
      <c r="E4" s="121"/>
      <c r="F4" s="121"/>
      <c r="G4" s="121"/>
      <c r="H4" s="121"/>
      <c r="I4" s="121"/>
      <c r="J4" s="121"/>
      <c r="K4" s="121"/>
      <c r="L4" s="121"/>
    </row>
    <row r="5" spans="1:12" ht="5.15" customHeight="1" thickBot="1">
      <c r="A5" s="79"/>
      <c r="B5" s="23"/>
      <c r="C5" s="13"/>
      <c r="D5" s="121"/>
      <c r="E5" s="121"/>
      <c r="F5" s="121"/>
      <c r="G5" s="121"/>
      <c r="H5" s="121"/>
      <c r="I5" s="121"/>
      <c r="J5" s="121"/>
      <c r="K5" s="121"/>
      <c r="L5" s="121"/>
    </row>
    <row r="6" spans="1:12">
      <c r="A6" s="31"/>
      <c r="B6" s="31"/>
      <c r="C6" s="33" t="s">
        <v>216</v>
      </c>
      <c r="D6" s="33">
        <v>2019</v>
      </c>
      <c r="E6" s="33">
        <v>2018</v>
      </c>
      <c r="F6" s="121"/>
    </row>
    <row r="7" spans="1:12">
      <c r="A7" s="8">
        <v>1</v>
      </c>
      <c r="B7" s="3" t="s">
        <v>116</v>
      </c>
      <c r="C7" s="158">
        <v>11306380.059999991</v>
      </c>
      <c r="D7" s="158">
        <v>6098786.2100000065</v>
      </c>
      <c r="E7" s="137">
        <v>4516208.1899999995</v>
      </c>
      <c r="F7" s="121"/>
    </row>
    <row r="8" spans="1:12">
      <c r="A8" s="8">
        <v>2</v>
      </c>
      <c r="B8" s="12" t="s">
        <v>117</v>
      </c>
      <c r="C8" s="158">
        <v>9692671.0700000003</v>
      </c>
      <c r="D8" s="158">
        <v>4255324.7599999988</v>
      </c>
      <c r="E8" s="137">
        <v>2897606.2</v>
      </c>
      <c r="F8" s="121"/>
    </row>
    <row r="9" spans="1:12">
      <c r="A9" s="8">
        <v>3</v>
      </c>
      <c r="B9" s="3" t="s">
        <v>118</v>
      </c>
      <c r="C9" s="158">
        <v>50</v>
      </c>
      <c r="D9" s="158">
        <v>62</v>
      </c>
      <c r="E9" s="137">
        <v>58</v>
      </c>
    </row>
    <row r="10" spans="1:12" ht="13.5" thickBot="1">
      <c r="A10" s="32">
        <v>4</v>
      </c>
      <c r="B10" s="29" t="s">
        <v>119</v>
      </c>
      <c r="C10" s="138">
        <v>7417540.4000000004</v>
      </c>
      <c r="D10" s="138">
        <v>2906425.72</v>
      </c>
      <c r="E10" s="139">
        <v>2062970.16</v>
      </c>
    </row>
    <row r="17" spans="1:5" ht="19.5" customHeight="1">
      <c r="A17" s="202" t="s">
        <v>211</v>
      </c>
      <c r="B17" s="204" t="s">
        <v>217</v>
      </c>
      <c r="C17" s="204"/>
      <c r="D17" s="204"/>
      <c r="E17" s="204"/>
    </row>
    <row r="18" spans="1:5" ht="24.75" customHeight="1">
      <c r="A18" s="203"/>
      <c r="B18" s="205"/>
      <c r="C18" s="205"/>
      <c r="D18" s="205"/>
      <c r="E18" s="205"/>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C6" sqref="C6:E6"/>
    </sheetView>
  </sheetViews>
  <sheetFormatPr defaultColWidth="9.1796875" defaultRowHeight="13"/>
  <cols>
    <col min="1" max="1" width="10.54296875" style="119" bestFit="1" customWidth="1"/>
    <col min="2" max="2" width="52.54296875" style="119" customWidth="1"/>
    <col min="3" max="4" width="14.81640625" style="119" bestFit="1" customWidth="1"/>
    <col min="5" max="5" width="13" style="119" bestFit="1" customWidth="1"/>
    <col min="6" max="6" width="31.7265625" style="119" customWidth="1"/>
    <col min="7" max="7" width="27.54296875" style="119" customWidth="1"/>
    <col min="8" max="9" width="9.1796875" style="119"/>
    <col min="10" max="10" width="31.7265625" style="119" customWidth="1"/>
    <col min="11" max="11" width="27.54296875" style="119" customWidth="1"/>
    <col min="12" max="16384" width="9.1796875" style="119"/>
  </cols>
  <sheetData>
    <row r="1" spans="1:8">
      <c r="A1" s="93" t="s">
        <v>58</v>
      </c>
      <c r="B1" s="82" t="s">
        <v>60</v>
      </c>
    </row>
    <row r="2" spans="1:8">
      <c r="A2" s="94" t="s">
        <v>59</v>
      </c>
      <c r="B2" s="78">
        <f>'20. LI3'!B2</f>
        <v>44196</v>
      </c>
      <c r="C2" s="121"/>
      <c r="D2" s="121"/>
      <c r="E2" s="121"/>
      <c r="F2" s="121"/>
      <c r="G2" s="121"/>
      <c r="H2" s="121"/>
    </row>
    <row r="3" spans="1:8">
      <c r="A3" s="121"/>
      <c r="B3" s="121"/>
      <c r="C3" s="121"/>
      <c r="D3" s="121"/>
      <c r="E3" s="121"/>
      <c r="F3" s="121"/>
      <c r="G3" s="121"/>
      <c r="H3" s="121"/>
    </row>
    <row r="4" spans="1:8">
      <c r="A4" s="79" t="s">
        <v>114</v>
      </c>
      <c r="B4" s="24" t="s">
        <v>115</v>
      </c>
      <c r="F4" s="121"/>
      <c r="G4" s="121"/>
      <c r="H4" s="121"/>
    </row>
    <row r="5" spans="1:8" ht="5.15" customHeight="1">
      <c r="A5" s="79"/>
      <c r="B5" s="24"/>
      <c r="F5" s="121"/>
      <c r="G5" s="121"/>
      <c r="H5" s="121"/>
    </row>
    <row r="6" spans="1:8" s="124" customFormat="1" ht="39">
      <c r="A6" s="54"/>
      <c r="B6" s="9"/>
      <c r="C6" s="159">
        <v>2020</v>
      </c>
      <c r="D6" s="159">
        <v>2019</v>
      </c>
      <c r="E6" s="159">
        <v>2018</v>
      </c>
      <c r="F6" s="35" t="s">
        <v>112</v>
      </c>
      <c r="G6" s="56" t="s">
        <v>113</v>
      </c>
      <c r="H6" s="55"/>
    </row>
    <row r="7" spans="1:8">
      <c r="A7" s="42">
        <v>1</v>
      </c>
      <c r="B7" s="3" t="s">
        <v>91</v>
      </c>
      <c r="C7" s="160">
        <v>635507066.57000005</v>
      </c>
      <c r="D7" s="160">
        <v>644091790.25</v>
      </c>
      <c r="E7" s="160">
        <v>646713987.24999976</v>
      </c>
      <c r="F7" s="206"/>
      <c r="G7" s="207"/>
      <c r="H7" s="121"/>
    </row>
    <row r="8" spans="1:8">
      <c r="A8" s="42">
        <v>2</v>
      </c>
      <c r="B8" s="25" t="s">
        <v>110</v>
      </c>
      <c r="C8" s="160">
        <v>350026494.20999998</v>
      </c>
      <c r="D8" s="160">
        <v>374249458.05999994</v>
      </c>
      <c r="E8" s="160">
        <v>357914270.72636741</v>
      </c>
      <c r="F8" s="208"/>
      <c r="G8" s="209"/>
    </row>
    <row r="9" spans="1:8">
      <c r="A9" s="42">
        <v>3</v>
      </c>
      <c r="B9" s="26" t="s">
        <v>111</v>
      </c>
      <c r="C9" s="161">
        <v>-1132759.1599999999</v>
      </c>
      <c r="D9" s="161">
        <v>3688084.74</v>
      </c>
      <c r="E9" s="161">
        <v>9829687.4199999999</v>
      </c>
      <c r="F9" s="210"/>
      <c r="G9" s="211"/>
    </row>
    <row r="10" spans="1:8" ht="13.5" thickBot="1">
      <c r="A10" s="43">
        <v>4</v>
      </c>
      <c r="B10" s="44" t="s">
        <v>92</v>
      </c>
      <c r="C10" s="73">
        <f>C7+C8-C9</f>
        <v>986666319.93999994</v>
      </c>
      <c r="D10" s="73">
        <f t="shared" ref="D10:E10" si="0">D7+D8-D9</f>
        <v>1014653163.5699999</v>
      </c>
      <c r="E10" s="73">
        <f t="shared" si="0"/>
        <v>994798570.55636728</v>
      </c>
      <c r="F10" s="83">
        <f>SUMIF(C10:E10, "&gt;=0",C10:E10)/3</f>
        <v>998706018.02212238</v>
      </c>
      <c r="G10" s="84">
        <f>F10*15%/8%</f>
        <v>1872573783.7914793</v>
      </c>
    </row>
    <row r="11" spans="1:8">
      <c r="A11" s="10"/>
      <c r="B11" s="121"/>
      <c r="C11" s="121"/>
      <c r="D11" s="121"/>
      <c r="E11" s="121"/>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topLeftCell="A4" zoomScale="80" zoomScaleNormal="80" workbookViewId="0">
      <selection activeCell="F17" sqref="F17:F22"/>
    </sheetView>
  </sheetViews>
  <sheetFormatPr defaultColWidth="9.1796875" defaultRowHeight="13"/>
  <cols>
    <col min="1" max="1" width="10.54296875" style="14" bestFit="1" customWidth="1"/>
    <col min="2" max="2" width="16.26953125" style="119" customWidth="1"/>
    <col min="3" max="3" width="64.26953125" style="119" customWidth="1"/>
    <col min="4" max="5" width="33.453125" style="119" customWidth="1"/>
    <col min="6" max="6" width="38.81640625" style="119" customWidth="1"/>
    <col min="7" max="7" width="12.453125" style="119" bestFit="1" customWidth="1"/>
    <col min="8" max="16384" width="9.1796875" style="119"/>
  </cols>
  <sheetData>
    <row r="1" spans="1:9">
      <c r="A1" s="93" t="s">
        <v>58</v>
      </c>
      <c r="B1" s="82" t="s">
        <v>60</v>
      </c>
    </row>
    <row r="2" spans="1:9">
      <c r="A2" s="94" t="s">
        <v>59</v>
      </c>
      <c r="B2" s="78">
        <f>'20. LI3'!B2</f>
        <v>44196</v>
      </c>
    </row>
    <row r="3" spans="1:9">
      <c r="A3" s="2"/>
    </row>
    <row r="4" spans="1:9">
      <c r="A4" s="79" t="s">
        <v>108</v>
      </c>
      <c r="B4" s="15" t="s">
        <v>109</v>
      </c>
      <c r="D4" s="5"/>
      <c r="E4" s="5"/>
      <c r="F4" s="5"/>
    </row>
    <row r="5" spans="1:9" ht="5.15" customHeight="1" thickBot="1">
      <c r="A5" s="79"/>
      <c r="B5" s="15"/>
      <c r="D5" s="5"/>
      <c r="E5" s="5"/>
      <c r="F5" s="5"/>
    </row>
    <row r="6" spans="1:9" s="4" customFormat="1" ht="16.5" customHeight="1">
      <c r="A6" s="101"/>
      <c r="B6" s="100"/>
      <c r="C6" s="100"/>
      <c r="D6" s="113" t="s">
        <v>107</v>
      </c>
      <c r="E6" s="113" t="s">
        <v>93</v>
      </c>
      <c r="F6" s="112" t="s">
        <v>94</v>
      </c>
    </row>
    <row r="7" spans="1:9" ht="15" customHeight="1">
      <c r="A7" s="99">
        <v>1</v>
      </c>
      <c r="B7" s="201" t="s">
        <v>98</v>
      </c>
      <c r="C7" s="90" t="s">
        <v>95</v>
      </c>
      <c r="D7" s="162">
        <v>7</v>
      </c>
      <c r="E7" s="162">
        <v>7</v>
      </c>
      <c r="F7" s="145">
        <v>5</v>
      </c>
      <c r="G7" s="126"/>
      <c r="H7" s="126"/>
      <c r="I7" s="126"/>
    </row>
    <row r="8" spans="1:9" ht="15" customHeight="1">
      <c r="A8" s="99">
        <v>2</v>
      </c>
      <c r="B8" s="212"/>
      <c r="C8" s="90" t="s">
        <v>96</v>
      </c>
      <c r="D8" s="163">
        <f>D9+D11+D13</f>
        <v>10417009.267963791</v>
      </c>
      <c r="E8" s="163">
        <f>E9+E11+E13</f>
        <v>1714217.36</v>
      </c>
      <c r="F8" s="146">
        <f>F9+F11+F13</f>
        <v>767819.56102040817</v>
      </c>
      <c r="G8" s="126"/>
      <c r="H8" s="126"/>
      <c r="I8" s="126"/>
    </row>
    <row r="9" spans="1:9" ht="15" customHeight="1">
      <c r="A9" s="99">
        <v>3</v>
      </c>
      <c r="B9" s="212"/>
      <c r="C9" s="91" t="s">
        <v>99</v>
      </c>
      <c r="D9" s="162">
        <v>5381854.3399999999</v>
      </c>
      <c r="E9" s="162">
        <v>1714217.36</v>
      </c>
      <c r="F9" s="145">
        <v>761631.96</v>
      </c>
      <c r="G9" s="126"/>
      <c r="H9" s="126"/>
      <c r="I9" s="126"/>
    </row>
    <row r="10" spans="1:9" ht="15" customHeight="1">
      <c r="A10" s="99">
        <v>4</v>
      </c>
      <c r="B10" s="212"/>
      <c r="C10" s="92" t="s">
        <v>100</v>
      </c>
      <c r="D10" s="162"/>
      <c r="E10" s="162"/>
      <c r="F10" s="145"/>
      <c r="G10" s="126"/>
      <c r="H10" s="126"/>
      <c r="I10" s="126"/>
    </row>
    <row r="11" spans="1:9" ht="30" customHeight="1">
      <c r="A11" s="99">
        <v>5</v>
      </c>
      <c r="B11" s="212"/>
      <c r="C11" s="91" t="s">
        <v>101</v>
      </c>
      <c r="D11" s="162">
        <v>5035154.9279637914</v>
      </c>
      <c r="E11" s="162"/>
      <c r="F11" s="145"/>
      <c r="G11" s="126"/>
      <c r="H11" s="126"/>
      <c r="I11" s="126"/>
    </row>
    <row r="12" spans="1:9" ht="15" customHeight="1">
      <c r="A12" s="99">
        <v>6</v>
      </c>
      <c r="B12" s="212"/>
      <c r="C12" s="92" t="s">
        <v>102</v>
      </c>
      <c r="D12" s="162">
        <v>5035154.9279637914</v>
      </c>
      <c r="E12" s="162"/>
      <c r="F12" s="145"/>
      <c r="G12" s="126"/>
      <c r="H12" s="126"/>
      <c r="I12" s="126"/>
    </row>
    <row r="13" spans="1:9" ht="15" customHeight="1">
      <c r="A13" s="99">
        <v>7</v>
      </c>
      <c r="B13" s="212"/>
      <c r="C13" s="91" t="s">
        <v>103</v>
      </c>
      <c r="D13" s="162"/>
      <c r="E13" s="162"/>
      <c r="F13" s="145">
        <v>6187.6010204081631</v>
      </c>
      <c r="G13" s="126"/>
      <c r="H13" s="126"/>
      <c r="I13" s="126"/>
    </row>
    <row r="14" spans="1:9" ht="15" customHeight="1">
      <c r="A14" s="99">
        <v>8</v>
      </c>
      <c r="B14" s="213"/>
      <c r="C14" s="92" t="s">
        <v>102</v>
      </c>
      <c r="D14" s="162"/>
      <c r="E14" s="162"/>
      <c r="F14" s="145"/>
      <c r="G14" s="126"/>
      <c r="H14" s="126"/>
      <c r="I14" s="126"/>
    </row>
    <row r="15" spans="1:9" ht="15" customHeight="1">
      <c r="A15" s="99">
        <v>9</v>
      </c>
      <c r="B15" s="201" t="s">
        <v>104</v>
      </c>
      <c r="C15" s="90" t="s">
        <v>95</v>
      </c>
      <c r="D15" s="162">
        <v>7</v>
      </c>
      <c r="E15" s="162">
        <v>7</v>
      </c>
      <c r="F15" s="145">
        <v>5</v>
      </c>
      <c r="G15" s="126"/>
      <c r="H15" s="126"/>
      <c r="I15" s="126"/>
    </row>
    <row r="16" spans="1:9" ht="15" customHeight="1">
      <c r="A16" s="99">
        <v>10</v>
      </c>
      <c r="B16" s="212"/>
      <c r="C16" s="90" t="s">
        <v>106</v>
      </c>
      <c r="D16" s="163">
        <f>D17+D19+D21</f>
        <v>0</v>
      </c>
      <c r="E16" s="163">
        <f>E17+E19+E21</f>
        <v>0</v>
      </c>
      <c r="F16" s="146">
        <f>F17+F19+F21</f>
        <v>249609.34641</v>
      </c>
      <c r="G16" s="126"/>
      <c r="H16" s="126"/>
      <c r="I16" s="126"/>
    </row>
    <row r="17" spans="1:9" ht="15" customHeight="1">
      <c r="A17" s="99">
        <v>11</v>
      </c>
      <c r="B17" s="212"/>
      <c r="C17" s="91" t="s">
        <v>99</v>
      </c>
      <c r="D17" s="162"/>
      <c r="E17" s="162"/>
      <c r="F17" s="145">
        <v>129518.7534</v>
      </c>
      <c r="G17" s="126"/>
      <c r="H17" s="126"/>
      <c r="I17" s="126"/>
    </row>
    <row r="18" spans="1:9" ht="15" customHeight="1">
      <c r="A18" s="99">
        <v>12</v>
      </c>
      <c r="B18" s="212"/>
      <c r="C18" s="92" t="s">
        <v>100</v>
      </c>
      <c r="D18" s="162"/>
      <c r="E18" s="162"/>
      <c r="F18" s="145">
        <v>51807.503400000001</v>
      </c>
      <c r="G18" s="126"/>
      <c r="H18" s="126"/>
      <c r="I18" s="126"/>
    </row>
    <row r="19" spans="1:9" ht="30" customHeight="1">
      <c r="A19" s="99">
        <v>13</v>
      </c>
      <c r="B19" s="212"/>
      <c r="C19" s="91" t="s">
        <v>105</v>
      </c>
      <c r="D19" s="162"/>
      <c r="E19" s="162"/>
      <c r="F19" s="145">
        <v>115551.59301000001</v>
      </c>
      <c r="G19" s="126"/>
      <c r="H19" s="126"/>
      <c r="I19" s="126"/>
    </row>
    <row r="20" spans="1:9" ht="15" customHeight="1">
      <c r="A20" s="99">
        <v>14</v>
      </c>
      <c r="B20" s="212"/>
      <c r="C20" s="92" t="s">
        <v>102</v>
      </c>
      <c r="D20" s="162"/>
      <c r="E20" s="162"/>
      <c r="F20" s="145">
        <v>46181.445029999995</v>
      </c>
      <c r="G20" s="126"/>
      <c r="H20" s="126"/>
      <c r="I20" s="126"/>
    </row>
    <row r="21" spans="1:9" ht="15" customHeight="1">
      <c r="A21" s="99">
        <v>15</v>
      </c>
      <c r="B21" s="212"/>
      <c r="C21" s="91" t="s">
        <v>103</v>
      </c>
      <c r="D21" s="162"/>
      <c r="E21" s="162"/>
      <c r="F21" s="145">
        <v>4539</v>
      </c>
      <c r="G21" s="126"/>
      <c r="H21" s="126"/>
      <c r="I21" s="126"/>
    </row>
    <row r="22" spans="1:9" ht="15" customHeight="1">
      <c r="A22" s="99">
        <v>16</v>
      </c>
      <c r="B22" s="213"/>
      <c r="C22" s="92" t="s">
        <v>102</v>
      </c>
      <c r="D22" s="162"/>
      <c r="E22" s="162"/>
      <c r="F22" s="145"/>
      <c r="G22" s="126"/>
      <c r="H22" s="126"/>
      <c r="I22" s="126"/>
    </row>
    <row r="23" spans="1:9" ht="15" customHeight="1" thickBot="1">
      <c r="A23" s="117">
        <v>17</v>
      </c>
      <c r="B23" s="214" t="s">
        <v>97</v>
      </c>
      <c r="C23" s="214"/>
      <c r="D23" s="164">
        <f>D8+D16</f>
        <v>10417009.267963791</v>
      </c>
      <c r="E23" s="147">
        <f>E8+E16</f>
        <v>1714217.36</v>
      </c>
      <c r="F23" s="148">
        <f>F8+F16</f>
        <v>1017428.9074304082</v>
      </c>
      <c r="G23" s="126"/>
      <c r="H23" s="126"/>
      <c r="I23" s="126"/>
    </row>
    <row r="25" spans="1:9" ht="26.25" customHeight="1">
      <c r="C25" s="140" t="s">
        <v>212</v>
      </c>
      <c r="D25"/>
    </row>
    <row r="26" spans="1:9" ht="14.5">
      <c r="C26" s="141">
        <v>7</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C7" sqref="C7:E16"/>
    </sheetView>
  </sheetViews>
  <sheetFormatPr defaultColWidth="9.1796875" defaultRowHeight="13"/>
  <cols>
    <col min="1" max="1" width="35.1796875" style="119" customWidth="1"/>
    <col min="2" max="2" width="45.81640625" style="119" customWidth="1"/>
    <col min="3" max="4" width="29.453125" style="119" customWidth="1"/>
    <col min="5" max="5" width="28.453125" style="119" customWidth="1"/>
    <col min="6" max="6" width="14" style="119" bestFit="1" customWidth="1"/>
    <col min="7" max="7" width="14.7265625" style="119" customWidth="1"/>
    <col min="8" max="8" width="26.453125" style="119" customWidth="1"/>
    <col min="9" max="9" width="16.1796875" style="119" bestFit="1" customWidth="1"/>
    <col min="10" max="10" width="14" style="119" bestFit="1" customWidth="1"/>
    <col min="11" max="11" width="14.7265625" style="119" customWidth="1"/>
    <col min="12" max="12" width="26.81640625" style="119" customWidth="1"/>
    <col min="13" max="16384" width="9.1796875" style="119"/>
  </cols>
  <sheetData>
    <row r="1" spans="1:12">
      <c r="A1" s="93" t="s">
        <v>58</v>
      </c>
      <c r="B1" s="82" t="s">
        <v>60</v>
      </c>
    </row>
    <row r="2" spans="1:12">
      <c r="A2" s="94" t="s">
        <v>59</v>
      </c>
      <c r="B2" s="78">
        <f>'20. LI3'!B2</f>
        <v>44196</v>
      </c>
      <c r="C2" s="16"/>
      <c r="D2" s="16"/>
      <c r="E2" s="16"/>
      <c r="F2" s="16"/>
      <c r="G2" s="16"/>
      <c r="H2" s="16"/>
      <c r="I2" s="16"/>
      <c r="J2" s="16"/>
      <c r="K2" s="16"/>
      <c r="L2" s="16"/>
    </row>
    <row r="3" spans="1:12">
      <c r="B3" s="16"/>
      <c r="C3" s="16"/>
      <c r="D3" s="16"/>
      <c r="E3" s="16"/>
      <c r="F3" s="16"/>
      <c r="G3" s="16"/>
      <c r="H3" s="16"/>
      <c r="I3" s="16"/>
      <c r="J3" s="16"/>
      <c r="K3" s="16"/>
      <c r="L3" s="16"/>
    </row>
    <row r="4" spans="1:12">
      <c r="A4" s="79" t="s">
        <v>166</v>
      </c>
      <c r="B4" s="16" t="s">
        <v>167</v>
      </c>
      <c r="C4" s="17"/>
      <c r="D4" s="17"/>
      <c r="E4" s="17"/>
      <c r="F4" s="17"/>
      <c r="G4" s="17"/>
      <c r="H4" s="17"/>
      <c r="I4" s="17"/>
      <c r="J4" s="17"/>
      <c r="K4" s="17"/>
      <c r="L4" s="17"/>
    </row>
    <row r="5" spans="1:12" ht="5.15" customHeight="1" thickBot="1">
      <c r="A5" s="79"/>
      <c r="B5" s="16"/>
      <c r="C5" s="17"/>
      <c r="D5" s="17"/>
      <c r="E5" s="17"/>
      <c r="F5" s="17"/>
      <c r="G5" s="17"/>
      <c r="H5" s="17"/>
      <c r="I5" s="17"/>
      <c r="J5" s="17"/>
      <c r="K5" s="17"/>
      <c r="L5" s="17"/>
    </row>
    <row r="6" spans="1:12">
      <c r="A6" s="11"/>
      <c r="B6" s="31"/>
      <c r="C6" s="113" t="s">
        <v>107</v>
      </c>
      <c r="D6" s="113" t="s">
        <v>93</v>
      </c>
      <c r="E6" s="112" t="s">
        <v>94</v>
      </c>
      <c r="F6" s="17"/>
      <c r="G6" s="17"/>
      <c r="H6" s="17"/>
      <c r="I6" s="17"/>
      <c r="J6" s="17"/>
      <c r="K6" s="17"/>
      <c r="L6" s="17"/>
    </row>
    <row r="7" spans="1:12">
      <c r="A7" s="215" t="s">
        <v>158</v>
      </c>
      <c r="B7" s="111" t="s">
        <v>95</v>
      </c>
      <c r="C7" s="158">
        <v>7</v>
      </c>
      <c r="D7" s="158">
        <v>7</v>
      </c>
      <c r="E7" s="137"/>
      <c r="F7" s="17"/>
      <c r="G7" s="17"/>
      <c r="H7" s="17"/>
      <c r="I7" s="17"/>
      <c r="J7" s="17"/>
      <c r="K7" s="17"/>
      <c r="L7" s="17"/>
    </row>
    <row r="8" spans="1:12">
      <c r="A8" s="216"/>
      <c r="B8" s="88" t="s">
        <v>159</v>
      </c>
      <c r="C8" s="158"/>
      <c r="D8" s="158"/>
      <c r="E8" s="137"/>
      <c r="F8" s="17"/>
      <c r="G8" s="17"/>
      <c r="H8" s="17"/>
      <c r="I8" s="17"/>
      <c r="J8" s="17"/>
      <c r="K8" s="17"/>
      <c r="L8" s="17"/>
    </row>
    <row r="9" spans="1:12">
      <c r="A9" s="217" t="s">
        <v>160</v>
      </c>
      <c r="B9" s="111" t="s">
        <v>95</v>
      </c>
      <c r="C9" s="158">
        <v>1</v>
      </c>
      <c r="D9" s="158">
        <v>2</v>
      </c>
      <c r="E9" s="137"/>
      <c r="F9" s="17"/>
      <c r="G9" s="17"/>
      <c r="H9" s="17"/>
      <c r="I9" s="17"/>
      <c r="J9" s="17"/>
      <c r="K9" s="17"/>
      <c r="L9" s="17"/>
    </row>
    <row r="10" spans="1:12">
      <c r="A10" s="217"/>
      <c r="B10" s="88" t="s">
        <v>161</v>
      </c>
      <c r="C10" s="165">
        <f>C11+C12+C13+C14</f>
        <v>0</v>
      </c>
      <c r="D10" s="165">
        <f>D11+D12+D13+D14</f>
        <v>0</v>
      </c>
      <c r="E10" s="165">
        <f>E11+E12+E13+E14</f>
        <v>0</v>
      </c>
      <c r="F10" s="17"/>
      <c r="G10" s="17"/>
      <c r="H10" s="17"/>
      <c r="I10" s="17"/>
      <c r="J10" s="17"/>
      <c r="K10" s="17"/>
      <c r="L10" s="17"/>
    </row>
    <row r="11" spans="1:12">
      <c r="A11" s="217"/>
      <c r="B11" s="89" t="s">
        <v>99</v>
      </c>
      <c r="C11" s="158"/>
      <c r="D11" s="158"/>
      <c r="E11" s="137"/>
      <c r="F11" s="17"/>
      <c r="G11" s="17"/>
      <c r="H11" s="17"/>
      <c r="I11" s="17"/>
      <c r="J11" s="17"/>
      <c r="K11" s="17"/>
      <c r="L11" s="17"/>
    </row>
    <row r="12" spans="1:12">
      <c r="A12" s="217"/>
      <c r="B12" s="89" t="s">
        <v>162</v>
      </c>
      <c r="C12" s="158"/>
      <c r="D12" s="158"/>
      <c r="E12" s="137"/>
      <c r="F12" s="17"/>
      <c r="G12" s="17"/>
      <c r="H12" s="17"/>
      <c r="I12" s="17"/>
      <c r="J12" s="17"/>
      <c r="K12" s="17"/>
      <c r="L12" s="17"/>
    </row>
    <row r="13" spans="1:12">
      <c r="A13" s="217"/>
      <c r="B13" s="89" t="s">
        <v>163</v>
      </c>
      <c r="C13" s="158"/>
      <c r="D13" s="158"/>
      <c r="E13" s="137"/>
      <c r="F13" s="17"/>
      <c r="G13" s="17"/>
      <c r="H13" s="17"/>
      <c r="I13" s="17"/>
      <c r="J13" s="17"/>
      <c r="K13" s="17"/>
      <c r="L13" s="17"/>
    </row>
    <row r="14" spans="1:12">
      <c r="A14" s="217"/>
      <c r="B14" s="89" t="s">
        <v>164</v>
      </c>
      <c r="C14" s="158"/>
      <c r="D14" s="158"/>
      <c r="E14" s="137"/>
      <c r="F14" s="17"/>
      <c r="G14" s="17"/>
      <c r="H14" s="17"/>
      <c r="I14" s="17"/>
      <c r="J14" s="17"/>
      <c r="K14" s="17"/>
      <c r="L14" s="17"/>
    </row>
    <row r="15" spans="1:12" ht="12.75" customHeight="1">
      <c r="A15" s="217" t="s">
        <v>165</v>
      </c>
      <c r="B15" s="111" t="s">
        <v>95</v>
      </c>
      <c r="C15" s="158">
        <v>1</v>
      </c>
      <c r="D15" s="158"/>
      <c r="E15" s="137"/>
      <c r="F15" s="17"/>
      <c r="G15" s="17"/>
      <c r="H15" s="17"/>
      <c r="I15" s="17"/>
      <c r="J15" s="17"/>
      <c r="K15" s="17"/>
      <c r="L15" s="17"/>
    </row>
    <row r="16" spans="1:12">
      <c r="A16" s="217"/>
      <c r="B16" s="88" t="s">
        <v>161</v>
      </c>
      <c r="C16" s="165">
        <f>C17+C18+C19+C20</f>
        <v>0</v>
      </c>
      <c r="D16" s="165">
        <f>D17+D18+D19+D20</f>
        <v>0</v>
      </c>
      <c r="E16" s="165">
        <f>E17+E18+E19+E20</f>
        <v>0</v>
      </c>
      <c r="F16" s="17"/>
      <c r="G16" s="17"/>
      <c r="H16" s="17"/>
      <c r="I16" s="17"/>
      <c r="J16" s="17"/>
      <c r="K16" s="17"/>
      <c r="L16" s="17"/>
    </row>
    <row r="17" spans="1:12">
      <c r="A17" s="217"/>
      <c r="B17" s="89" t="s">
        <v>99</v>
      </c>
      <c r="C17" s="158"/>
      <c r="D17" s="158"/>
      <c r="E17" s="137"/>
      <c r="F17" s="17"/>
      <c r="G17" s="17"/>
      <c r="H17" s="17"/>
      <c r="I17" s="17"/>
      <c r="J17" s="17"/>
      <c r="K17" s="17"/>
      <c r="L17" s="17"/>
    </row>
    <row r="18" spans="1:12">
      <c r="A18" s="215"/>
      <c r="B18" s="89" t="s">
        <v>162</v>
      </c>
      <c r="C18" s="166"/>
      <c r="D18" s="166"/>
      <c r="E18" s="142"/>
      <c r="F18" s="17"/>
      <c r="G18" s="17"/>
      <c r="H18" s="17"/>
      <c r="I18" s="17"/>
      <c r="J18" s="17"/>
      <c r="K18" s="17"/>
      <c r="L18" s="17"/>
    </row>
    <row r="19" spans="1:12">
      <c r="A19" s="215"/>
      <c r="B19" s="89" t="s">
        <v>163</v>
      </c>
      <c r="C19" s="166"/>
      <c r="D19" s="166"/>
      <c r="E19" s="142"/>
      <c r="F19" s="17"/>
      <c r="G19" s="17"/>
      <c r="H19" s="17"/>
      <c r="I19" s="17"/>
      <c r="J19" s="17"/>
      <c r="K19" s="17"/>
      <c r="L19" s="17"/>
    </row>
    <row r="20" spans="1:12" ht="13.5" thickBot="1">
      <c r="A20" s="218"/>
      <c r="B20" s="110" t="s">
        <v>164</v>
      </c>
      <c r="C20" s="167"/>
      <c r="D20" s="167"/>
      <c r="E20" s="168"/>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showGridLines="0" zoomScale="80" zoomScaleNormal="80" workbookViewId="0">
      <selection activeCell="G18" sqref="G18:G20"/>
    </sheetView>
  </sheetViews>
  <sheetFormatPr defaultColWidth="9.1796875" defaultRowHeight="13"/>
  <cols>
    <col min="1" max="1" width="10.54296875" style="119" bestFit="1" customWidth="1"/>
    <col min="2" max="2" width="54.7265625" style="119" customWidth="1"/>
    <col min="3" max="3" width="26.7265625" style="119" customWidth="1"/>
    <col min="4" max="4" width="32.81640625" style="119" customWidth="1"/>
    <col min="5" max="5" width="26.7265625" style="119" customWidth="1"/>
    <col min="6" max="6" width="25.54296875" style="119" customWidth="1"/>
    <col min="7" max="7" width="28.1796875" style="119" customWidth="1"/>
    <col min="8" max="16384" width="9.1796875" style="119"/>
  </cols>
  <sheetData>
    <row r="1" spans="1:14">
      <c r="A1" s="93" t="s">
        <v>58</v>
      </c>
      <c r="B1" s="82" t="s">
        <v>60</v>
      </c>
    </row>
    <row r="2" spans="1:14">
      <c r="A2" s="94" t="s">
        <v>59</v>
      </c>
      <c r="B2" s="78">
        <f>'20. LI3'!B2</f>
        <v>44196</v>
      </c>
    </row>
    <row r="3" spans="1:14">
      <c r="B3" s="123"/>
    </row>
    <row r="4" spans="1:14">
      <c r="A4" s="79" t="s">
        <v>151</v>
      </c>
      <c r="B4" s="5" t="s">
        <v>152</v>
      </c>
    </row>
    <row r="5" spans="1:14">
      <c r="A5" s="79"/>
      <c r="B5" s="5"/>
    </row>
    <row r="6" spans="1:14" ht="52">
      <c r="A6" s="81"/>
      <c r="B6" s="107"/>
      <c r="C6" s="106" t="s">
        <v>153</v>
      </c>
      <c r="D6" s="70" t="s">
        <v>154</v>
      </c>
      <c r="E6" s="70" t="s">
        <v>155</v>
      </c>
      <c r="F6" s="70" t="s">
        <v>156</v>
      </c>
      <c r="G6" s="105" t="s">
        <v>157</v>
      </c>
    </row>
    <row r="7" spans="1:14">
      <c r="A7" s="81">
        <v>1</v>
      </c>
      <c r="B7" s="118" t="s">
        <v>107</v>
      </c>
      <c r="C7" s="143">
        <f>SUM(C8:C11)</f>
        <v>7351168.96</v>
      </c>
      <c r="D7" s="143">
        <f t="shared" ref="D7:G7" si="0">SUM(D8:D11)</f>
        <v>-1258099.96</v>
      </c>
      <c r="E7" s="143">
        <f t="shared" si="0"/>
        <v>0</v>
      </c>
      <c r="F7" s="143">
        <f t="shared" si="0"/>
        <v>0</v>
      </c>
      <c r="G7" s="143">
        <f t="shared" si="0"/>
        <v>9863254.8939686678</v>
      </c>
      <c r="H7" s="126"/>
      <c r="I7" s="126"/>
      <c r="J7" s="126"/>
      <c r="K7" s="126"/>
      <c r="L7" s="126"/>
      <c r="M7" s="126"/>
      <c r="N7" s="126"/>
    </row>
    <row r="8" spans="1:14">
      <c r="A8" s="81">
        <v>2</v>
      </c>
      <c r="B8" s="104" t="s">
        <v>15</v>
      </c>
      <c r="C8" s="144"/>
      <c r="D8" s="162"/>
      <c r="E8" s="162"/>
      <c r="F8" s="162"/>
      <c r="G8" s="145"/>
      <c r="H8" s="126"/>
      <c r="I8" s="126"/>
      <c r="J8" s="126"/>
      <c r="K8" s="126"/>
      <c r="L8" s="126"/>
    </row>
    <row r="9" spans="1:14">
      <c r="A9" s="81">
        <v>3</v>
      </c>
      <c r="B9" s="104" t="s">
        <v>148</v>
      </c>
      <c r="C9" s="144">
        <v>7351168.96</v>
      </c>
      <c r="D9" s="162">
        <v>-1258099.96</v>
      </c>
      <c r="E9" s="162"/>
      <c r="F9" s="162"/>
      <c r="G9" s="145">
        <v>9863254.8939686678</v>
      </c>
      <c r="H9" s="126"/>
      <c r="I9" s="126"/>
      <c r="J9" s="126"/>
      <c r="K9" s="126"/>
      <c r="L9" s="126"/>
    </row>
    <row r="10" spans="1:14">
      <c r="A10" s="81">
        <v>4</v>
      </c>
      <c r="B10" s="114" t="s">
        <v>149</v>
      </c>
      <c r="C10" s="144"/>
      <c r="D10" s="162"/>
      <c r="E10" s="162"/>
      <c r="F10" s="162"/>
      <c r="G10" s="145"/>
      <c r="H10" s="126"/>
      <c r="I10" s="126"/>
      <c r="J10" s="126"/>
      <c r="K10" s="126"/>
      <c r="L10" s="126"/>
    </row>
    <row r="11" spans="1:14">
      <c r="A11" s="81">
        <v>5</v>
      </c>
      <c r="B11" s="104" t="s">
        <v>150</v>
      </c>
      <c r="C11" s="144"/>
      <c r="D11" s="162"/>
      <c r="E11" s="162"/>
      <c r="F11" s="162"/>
      <c r="G11" s="145"/>
      <c r="H11" s="126"/>
      <c r="I11" s="126"/>
      <c r="J11" s="126"/>
      <c r="K11" s="126"/>
      <c r="L11" s="126"/>
    </row>
    <row r="12" spans="1:14">
      <c r="A12" s="81">
        <v>6</v>
      </c>
      <c r="B12" s="90" t="s">
        <v>93</v>
      </c>
      <c r="C12" s="163">
        <f>SUM(C13:C16)</f>
        <v>0</v>
      </c>
      <c r="D12" s="163">
        <f>SUM(D13:D16)</f>
        <v>0</v>
      </c>
      <c r="E12" s="163">
        <f>SUM(E13:E16)</f>
        <v>0</v>
      </c>
      <c r="F12" s="163">
        <f>SUM(F13:F16)</f>
        <v>0</v>
      </c>
      <c r="G12" s="146">
        <f>SUM(G13:G16)</f>
        <v>0</v>
      </c>
      <c r="H12" s="126"/>
      <c r="I12" s="126"/>
      <c r="J12" s="126"/>
      <c r="K12" s="126"/>
      <c r="L12" s="126"/>
    </row>
    <row r="13" spans="1:14">
      <c r="A13" s="81">
        <v>7</v>
      </c>
      <c r="B13" s="104" t="s">
        <v>15</v>
      </c>
      <c r="C13" s="162"/>
      <c r="D13" s="162"/>
      <c r="E13" s="162"/>
      <c r="F13" s="162"/>
      <c r="G13" s="145"/>
      <c r="H13" s="126"/>
      <c r="I13" s="126"/>
      <c r="J13" s="126"/>
      <c r="K13" s="126"/>
      <c r="L13" s="126"/>
    </row>
    <row r="14" spans="1:14">
      <c r="A14" s="81">
        <v>8</v>
      </c>
      <c r="B14" s="104" t="s">
        <v>148</v>
      </c>
      <c r="C14" s="162"/>
      <c r="D14" s="162"/>
      <c r="E14" s="162"/>
      <c r="F14" s="162"/>
      <c r="G14" s="145"/>
      <c r="H14" s="126"/>
      <c r="I14" s="126"/>
      <c r="J14" s="126"/>
      <c r="K14" s="126"/>
      <c r="L14" s="126"/>
    </row>
    <row r="15" spans="1:14">
      <c r="A15" s="81">
        <v>9</v>
      </c>
      <c r="B15" s="114" t="s">
        <v>149</v>
      </c>
      <c r="C15" s="162"/>
      <c r="D15" s="162"/>
      <c r="E15" s="162"/>
      <c r="F15" s="162"/>
      <c r="G15" s="145"/>
      <c r="H15" s="126"/>
      <c r="I15" s="126"/>
      <c r="J15" s="126"/>
      <c r="K15" s="126"/>
      <c r="L15" s="126"/>
    </row>
    <row r="16" spans="1:14">
      <c r="A16" s="81">
        <v>10</v>
      </c>
      <c r="B16" s="104" t="s">
        <v>150</v>
      </c>
      <c r="C16" s="162"/>
      <c r="D16" s="162"/>
      <c r="E16" s="162"/>
      <c r="F16" s="162"/>
      <c r="G16" s="145"/>
      <c r="H16" s="126"/>
      <c r="I16" s="126"/>
      <c r="J16" s="126"/>
      <c r="K16" s="126"/>
      <c r="L16" s="126"/>
    </row>
    <row r="17" spans="1:12">
      <c r="A17" s="81">
        <v>11</v>
      </c>
      <c r="B17" s="90" t="s">
        <v>94</v>
      </c>
      <c r="C17" s="163">
        <f>SUM(C18:C21)</f>
        <v>97988.948429999989</v>
      </c>
      <c r="D17" s="163">
        <f>SUM(D18:D21)</f>
        <v>0</v>
      </c>
      <c r="E17" s="163">
        <f>SUM(E18:E21)</f>
        <v>0</v>
      </c>
      <c r="F17" s="163">
        <f>SUM(F18:F21)</f>
        <v>0</v>
      </c>
      <c r="G17" s="146">
        <f>SUM(G18:G21)</f>
        <v>0</v>
      </c>
      <c r="H17" s="126"/>
      <c r="I17" s="126"/>
      <c r="J17" s="126"/>
      <c r="K17" s="126"/>
      <c r="L17" s="126"/>
    </row>
    <row r="18" spans="1:12">
      <c r="A18" s="81">
        <v>12</v>
      </c>
      <c r="B18" s="104" t="s">
        <v>15</v>
      </c>
      <c r="C18" s="162">
        <v>51807.503400000001</v>
      </c>
      <c r="D18" s="162"/>
      <c r="E18" s="162"/>
      <c r="F18" s="162"/>
      <c r="G18" s="145"/>
      <c r="H18" s="126"/>
      <c r="I18" s="126"/>
      <c r="J18" s="126"/>
      <c r="K18" s="126"/>
      <c r="L18" s="126"/>
    </row>
    <row r="19" spans="1:12">
      <c r="A19" s="81">
        <v>13</v>
      </c>
      <c r="B19" s="104" t="s">
        <v>148</v>
      </c>
      <c r="C19" s="162">
        <v>46181.445029999995</v>
      </c>
      <c r="D19" s="162"/>
      <c r="E19" s="162"/>
      <c r="F19" s="162"/>
      <c r="G19" s="145"/>
      <c r="H19" s="126"/>
      <c r="I19" s="126"/>
      <c r="J19" s="126"/>
      <c r="K19" s="126"/>
      <c r="L19" s="126"/>
    </row>
    <row r="20" spans="1:12">
      <c r="A20" s="81">
        <v>14</v>
      </c>
      <c r="B20" s="114" t="s">
        <v>149</v>
      </c>
      <c r="C20" s="162"/>
      <c r="D20" s="162"/>
      <c r="E20" s="162"/>
      <c r="F20" s="162"/>
      <c r="G20" s="145"/>
      <c r="H20" s="126"/>
      <c r="I20" s="126"/>
      <c r="J20" s="126"/>
      <c r="K20" s="126"/>
      <c r="L20" s="126"/>
    </row>
    <row r="21" spans="1:12">
      <c r="A21" s="81">
        <v>15</v>
      </c>
      <c r="B21" s="104" t="s">
        <v>150</v>
      </c>
      <c r="C21" s="162"/>
      <c r="D21" s="162"/>
      <c r="E21" s="162"/>
      <c r="F21" s="162"/>
      <c r="G21" s="145"/>
      <c r="H21" s="126"/>
      <c r="I21" s="126"/>
      <c r="J21" s="126"/>
      <c r="K21" s="126"/>
      <c r="L21" s="126"/>
    </row>
    <row r="22" spans="1:12" ht="13.5" thickBot="1">
      <c r="A22" s="87">
        <v>16</v>
      </c>
      <c r="B22" s="87" t="s">
        <v>129</v>
      </c>
      <c r="C22" s="147">
        <f>C12+C17</f>
        <v>97988.948429999989</v>
      </c>
      <c r="D22" s="147">
        <f>D12+D17</f>
        <v>0</v>
      </c>
      <c r="E22" s="147">
        <f>E12+E17</f>
        <v>0</v>
      </c>
      <c r="F22" s="147">
        <f>F12+F17</f>
        <v>0</v>
      </c>
      <c r="G22" s="148">
        <f>G12+G17</f>
        <v>0</v>
      </c>
      <c r="H22" s="126"/>
      <c r="I22" s="126"/>
      <c r="J22" s="126"/>
      <c r="K22" s="126"/>
      <c r="L22" s="12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3"/>
  <sheetViews>
    <sheetView showGridLines="0" zoomScale="80" zoomScaleNormal="80" workbookViewId="0">
      <selection activeCell="B16" sqref="B16"/>
    </sheetView>
  </sheetViews>
  <sheetFormatPr defaultColWidth="9.1796875" defaultRowHeight="13"/>
  <cols>
    <col min="1" max="1" width="10.54296875" style="121" bestFit="1" customWidth="1"/>
    <col min="2" max="2" width="89.1796875" style="121" bestFit="1" customWidth="1"/>
    <col min="3" max="5" width="17.54296875" style="10" customWidth="1"/>
    <col min="6" max="6" width="16.26953125" style="10" customWidth="1"/>
    <col min="7" max="8" width="13.7265625" style="10" customWidth="1"/>
    <col min="9" max="9" width="17.54296875" style="10" customWidth="1"/>
    <col min="10" max="10" width="14.54296875" style="10" customWidth="1"/>
    <col min="11" max="12" width="13.7265625" style="10" customWidth="1"/>
    <col min="13" max="13" width="15" style="10" customWidth="1"/>
    <col min="14" max="15" width="13.7265625" style="10" customWidth="1"/>
    <col min="16" max="17" width="15.7265625" style="10" customWidth="1"/>
    <col min="18" max="18" width="9.1796875" style="10"/>
    <col min="19" max="16384" width="9.1796875" style="121"/>
  </cols>
  <sheetData>
    <row r="1" spans="1:18" s="6" customFormat="1">
      <c r="A1" s="93" t="s">
        <v>58</v>
      </c>
      <c r="B1" s="82" t="s">
        <v>60</v>
      </c>
    </row>
    <row r="2" spans="1:18" s="6" customFormat="1">
      <c r="A2" s="94" t="s">
        <v>59</v>
      </c>
      <c r="B2" s="78">
        <f>'20. LI3'!B2</f>
        <v>44196</v>
      </c>
    </row>
    <row r="3" spans="1:18" s="119" customFormat="1">
      <c r="C3" s="6"/>
      <c r="D3" s="6"/>
      <c r="E3" s="6"/>
      <c r="F3" s="6"/>
      <c r="G3" s="6"/>
      <c r="H3" s="6"/>
      <c r="I3" s="6"/>
      <c r="J3" s="6"/>
      <c r="K3" s="6"/>
      <c r="L3" s="6"/>
      <c r="M3" s="6"/>
      <c r="N3" s="6"/>
      <c r="O3" s="6"/>
      <c r="P3" s="6"/>
      <c r="Q3" s="6"/>
      <c r="R3" s="6"/>
    </row>
    <row r="4" spans="1:18" s="6" customFormat="1">
      <c r="A4" s="79"/>
      <c r="B4" s="103"/>
    </row>
    <row r="5" spans="1:18" s="6" customFormat="1" ht="12.75" customHeight="1">
      <c r="A5" s="79" t="s">
        <v>124</v>
      </c>
      <c r="B5" s="154"/>
      <c r="C5" s="221" t="s">
        <v>126</v>
      </c>
      <c r="D5" s="221"/>
      <c r="E5" s="220"/>
      <c r="F5" s="221" t="s">
        <v>139</v>
      </c>
      <c r="G5" s="221"/>
      <c r="H5" s="221"/>
      <c r="I5" s="221"/>
      <c r="J5" s="221"/>
      <c r="K5" s="221"/>
      <c r="L5" s="221"/>
      <c r="M5" s="221" t="s">
        <v>138</v>
      </c>
      <c r="N5" s="221"/>
      <c r="O5" s="220"/>
    </row>
    <row r="6" spans="1:18" s="6" customFormat="1" ht="15" customHeight="1">
      <c r="A6" s="121"/>
      <c r="B6" s="121"/>
      <c r="C6" s="221" t="s">
        <v>127</v>
      </c>
      <c r="D6" s="221" t="s">
        <v>128</v>
      </c>
      <c r="E6" s="221" t="s">
        <v>129</v>
      </c>
      <c r="F6" s="222" t="s">
        <v>130</v>
      </c>
      <c r="G6" s="223"/>
      <c r="H6" s="221" t="s">
        <v>133</v>
      </c>
      <c r="I6" s="221" t="s">
        <v>134</v>
      </c>
      <c r="J6" s="221"/>
      <c r="K6" s="224" t="s">
        <v>135</v>
      </c>
      <c r="L6" s="224"/>
      <c r="M6" s="219" t="s">
        <v>127</v>
      </c>
      <c r="N6" s="219" t="s">
        <v>128</v>
      </c>
      <c r="O6" s="220" t="s">
        <v>129</v>
      </c>
    </row>
    <row r="7" spans="1:18" s="6" customFormat="1">
      <c r="A7" s="86" t="s">
        <v>9</v>
      </c>
      <c r="B7" s="108" t="s">
        <v>125</v>
      </c>
      <c r="C7" s="221"/>
      <c r="D7" s="221"/>
      <c r="E7" s="221"/>
      <c r="F7" s="70" t="s">
        <v>131</v>
      </c>
      <c r="G7" s="70" t="s">
        <v>132</v>
      </c>
      <c r="H7" s="221"/>
      <c r="I7" s="70" t="s">
        <v>127</v>
      </c>
      <c r="J7" s="70" t="s">
        <v>128</v>
      </c>
      <c r="K7" s="72" t="s">
        <v>136</v>
      </c>
      <c r="L7" s="72" t="s">
        <v>137</v>
      </c>
      <c r="M7" s="219"/>
      <c r="N7" s="219"/>
      <c r="O7" s="220"/>
    </row>
    <row r="8" spans="1:18" s="6" customFormat="1">
      <c r="A8" s="30"/>
      <c r="B8" s="28" t="s">
        <v>140</v>
      </c>
      <c r="C8" s="102"/>
      <c r="D8" s="102"/>
      <c r="E8" s="102"/>
      <c r="F8" s="102"/>
      <c r="G8" s="102"/>
      <c r="H8" s="102"/>
      <c r="I8" s="102"/>
      <c r="J8" s="102"/>
      <c r="K8" s="102"/>
      <c r="L8" s="102"/>
      <c r="M8" s="102"/>
      <c r="N8" s="102"/>
      <c r="O8" s="109"/>
    </row>
    <row r="9" spans="1:18" s="6" customFormat="1">
      <c r="A9" s="8">
        <v>1</v>
      </c>
      <c r="B9" s="27" t="s">
        <v>141</v>
      </c>
      <c r="C9" s="169">
        <f t="shared" ref="C9:O9" si="0">SUM(C10:C18)</f>
        <v>900183.8</v>
      </c>
      <c r="D9" s="169">
        <f t="shared" si="0"/>
        <v>631563.19612500002</v>
      </c>
      <c r="E9" s="169">
        <f t="shared" si="0"/>
        <v>1531746.9961250001</v>
      </c>
      <c r="F9" s="163">
        <f t="shared" si="0"/>
        <v>235242.21624952831</v>
      </c>
      <c r="G9" s="163">
        <f t="shared" si="0"/>
        <v>0</v>
      </c>
      <c r="H9" s="169">
        <f t="shared" si="0"/>
        <v>319379.0875210269</v>
      </c>
      <c r="I9" s="169">
        <f t="shared" si="0"/>
        <v>0</v>
      </c>
      <c r="J9" s="169">
        <f t="shared" si="0"/>
        <v>0</v>
      </c>
      <c r="K9" s="169">
        <f t="shared" si="0"/>
        <v>0</v>
      </c>
      <c r="L9" s="169">
        <f t="shared" si="0"/>
        <v>425674</v>
      </c>
      <c r="M9" s="163">
        <f t="shared" si="0"/>
        <v>816046.92872850143</v>
      </c>
      <c r="N9" s="163">
        <f t="shared" si="0"/>
        <v>525268.28364602686</v>
      </c>
      <c r="O9" s="149">
        <f t="shared" si="0"/>
        <v>1341315.2123745284</v>
      </c>
    </row>
    <row r="10" spans="1:18" s="6" customFormat="1">
      <c r="A10" s="85" t="s">
        <v>1</v>
      </c>
      <c r="B10" s="3" t="s">
        <v>142</v>
      </c>
      <c r="C10" s="170">
        <v>292502</v>
      </c>
      <c r="D10" s="170">
        <v>305367</v>
      </c>
      <c r="E10" s="169">
        <f>C10+D10</f>
        <v>597869</v>
      </c>
      <c r="F10" s="170">
        <v>66642.287334541674</v>
      </c>
      <c r="G10" s="170">
        <v>0</v>
      </c>
      <c r="H10" s="170">
        <v>107387.74825174824</v>
      </c>
      <c r="I10" s="170"/>
      <c r="J10" s="170">
        <v>0</v>
      </c>
      <c r="K10" s="171"/>
      <c r="L10" s="171">
        <v>162000</v>
      </c>
      <c r="M10" s="169">
        <f>C10+F10-H10-I10</f>
        <v>251756.53908279343</v>
      </c>
      <c r="N10" s="169">
        <f>D10+G10+H10-J10+K10-L10</f>
        <v>250754.74825174827</v>
      </c>
      <c r="O10" s="149">
        <f t="shared" ref="O10:O18" si="1">M10+N10</f>
        <v>502511.28733454167</v>
      </c>
    </row>
    <row r="11" spans="1:18" s="6" customFormat="1">
      <c r="A11" s="85" t="s">
        <v>2</v>
      </c>
      <c r="B11" s="3" t="s">
        <v>143</v>
      </c>
      <c r="C11" s="170">
        <v>146916</v>
      </c>
      <c r="D11" s="170">
        <v>110157</v>
      </c>
      <c r="E11" s="169">
        <f t="shared" ref="E11:E18" si="2">C11+D11</f>
        <v>257073</v>
      </c>
      <c r="F11" s="170">
        <v>32490.218607224291</v>
      </c>
      <c r="G11" s="170">
        <v>0</v>
      </c>
      <c r="H11" s="170">
        <v>54282.965034965026</v>
      </c>
      <c r="I11" s="170"/>
      <c r="J11" s="170">
        <v>0</v>
      </c>
      <c r="K11" s="171"/>
      <c r="L11" s="171">
        <v>101000</v>
      </c>
      <c r="M11" s="169">
        <f t="shared" ref="M11:M14" si="3">C11+F11-H11-I11</f>
        <v>125123.25357225927</v>
      </c>
      <c r="N11" s="169">
        <f t="shared" ref="N11:N18" si="4">D11+G11+H11-J11+K11-L11</f>
        <v>63439.965034965018</v>
      </c>
      <c r="O11" s="149">
        <f t="shared" si="1"/>
        <v>188563.21860722429</v>
      </c>
    </row>
    <row r="12" spans="1:18" s="6" customFormat="1">
      <c r="A12" s="85" t="s">
        <v>3</v>
      </c>
      <c r="B12" s="3" t="s">
        <v>144</v>
      </c>
      <c r="C12" s="170">
        <v>0</v>
      </c>
      <c r="D12" s="170">
        <v>0</v>
      </c>
      <c r="E12" s="169">
        <f t="shared" si="2"/>
        <v>0</v>
      </c>
      <c r="F12" s="170">
        <v>0</v>
      </c>
      <c r="G12" s="170">
        <v>0</v>
      </c>
      <c r="H12" s="170">
        <v>0</v>
      </c>
      <c r="I12" s="170"/>
      <c r="J12" s="170">
        <v>0</v>
      </c>
      <c r="K12" s="171"/>
      <c r="L12" s="171">
        <v>0</v>
      </c>
      <c r="M12" s="169">
        <f t="shared" si="3"/>
        <v>0</v>
      </c>
      <c r="N12" s="169">
        <f t="shared" si="4"/>
        <v>0</v>
      </c>
      <c r="O12" s="149">
        <f t="shared" si="1"/>
        <v>0</v>
      </c>
    </row>
    <row r="13" spans="1:18" s="6" customFormat="1">
      <c r="A13" s="85" t="s">
        <v>4</v>
      </c>
      <c r="B13" s="3" t="s">
        <v>145</v>
      </c>
      <c r="C13" s="170">
        <v>143361</v>
      </c>
      <c r="D13" s="170">
        <v>184674.99612500001</v>
      </c>
      <c r="E13" s="169">
        <f>C13+D13</f>
        <v>328035.99612500001</v>
      </c>
      <c r="F13" s="170">
        <v>33053.054225122993</v>
      </c>
      <c r="G13" s="170">
        <v>0</v>
      </c>
      <c r="H13" s="170">
        <v>52767.440559440554</v>
      </c>
      <c r="I13" s="170"/>
      <c r="J13" s="170">
        <v>0</v>
      </c>
      <c r="K13" s="171"/>
      <c r="L13" s="171">
        <v>30000</v>
      </c>
      <c r="M13" s="169">
        <f>C13+F13-H13-I13</f>
        <v>123646.61366568244</v>
      </c>
      <c r="N13" s="169">
        <f>D13+G13+H13-J13+K13-L13</f>
        <v>207442.43668444056</v>
      </c>
      <c r="O13" s="149">
        <f>M13+N13</f>
        <v>331089.05035012297</v>
      </c>
    </row>
    <row r="14" spans="1:18" s="6" customFormat="1">
      <c r="A14" s="85" t="s">
        <v>5</v>
      </c>
      <c r="B14" s="3" t="s">
        <v>146</v>
      </c>
      <c r="C14" s="170">
        <v>140532.9</v>
      </c>
      <c r="D14" s="170">
        <v>16026.099999999999</v>
      </c>
      <c r="E14" s="169">
        <f t="shared" si="2"/>
        <v>156559</v>
      </c>
      <c r="F14" s="170">
        <v>35815.441475099607</v>
      </c>
      <c r="G14" s="170">
        <v>0</v>
      </c>
      <c r="H14" s="170">
        <v>48972.22086713287</v>
      </c>
      <c r="I14" s="170"/>
      <c r="J14" s="170">
        <v>0</v>
      </c>
      <c r="K14" s="171"/>
      <c r="L14" s="171">
        <v>64026</v>
      </c>
      <c r="M14" s="169">
        <f t="shared" si="3"/>
        <v>127376.12060796675</v>
      </c>
      <c r="N14" s="169">
        <f t="shared" si="4"/>
        <v>972.32086713286844</v>
      </c>
      <c r="O14" s="149">
        <f t="shared" si="1"/>
        <v>128348.44147509962</v>
      </c>
    </row>
    <row r="15" spans="1:18" s="6" customFormat="1">
      <c r="A15" s="85" t="s">
        <v>6</v>
      </c>
      <c r="B15" s="3" t="s">
        <v>147</v>
      </c>
      <c r="C15" s="170">
        <v>143766.9</v>
      </c>
      <c r="D15" s="170">
        <v>15338.100000000006</v>
      </c>
      <c r="E15" s="169">
        <f>C15+D15</f>
        <v>159105</v>
      </c>
      <c r="F15" s="170">
        <v>34529.579031290261</v>
      </c>
      <c r="G15" s="170">
        <v>0</v>
      </c>
      <c r="H15" s="170">
        <v>52659.188811188811</v>
      </c>
      <c r="I15" s="170"/>
      <c r="J15" s="170">
        <v>0</v>
      </c>
      <c r="K15" s="171"/>
      <c r="L15" s="171">
        <v>65338</v>
      </c>
      <c r="M15" s="169">
        <f>C15+F15-H15-I15</f>
        <v>125637.29022010144</v>
      </c>
      <c r="N15" s="169">
        <f>D15+G15+H15-J15+K15-L15</f>
        <v>2659.2888111888169</v>
      </c>
      <c r="O15" s="149">
        <f>M15+N15</f>
        <v>128296.57903129025</v>
      </c>
    </row>
    <row r="16" spans="1:18" s="6" customFormat="1">
      <c r="A16" s="85" t="s">
        <v>7</v>
      </c>
      <c r="B16" s="3" t="s">
        <v>219</v>
      </c>
      <c r="C16" s="170">
        <v>0</v>
      </c>
      <c r="D16" s="170">
        <v>0</v>
      </c>
      <c r="E16" s="169">
        <f>C16+D16</f>
        <v>0</v>
      </c>
      <c r="F16" s="170">
        <v>0</v>
      </c>
      <c r="G16" s="170">
        <v>0</v>
      </c>
      <c r="H16" s="170">
        <v>0</v>
      </c>
      <c r="I16" s="170"/>
      <c r="J16" s="170">
        <v>0</v>
      </c>
      <c r="K16" s="171"/>
      <c r="L16" s="171">
        <v>0</v>
      </c>
      <c r="M16" s="169">
        <f>C16+F16-H16-I16</f>
        <v>0</v>
      </c>
      <c r="N16" s="169">
        <f>D16+G16+H16-J16+K16-L16</f>
        <v>0</v>
      </c>
      <c r="O16" s="149">
        <f>M16+N16</f>
        <v>0</v>
      </c>
    </row>
    <row r="17" spans="1:15" s="6" customFormat="1">
      <c r="A17" s="85" t="s">
        <v>8</v>
      </c>
      <c r="B17" s="3" t="s">
        <v>220</v>
      </c>
      <c r="C17" s="170">
        <v>33105</v>
      </c>
      <c r="D17" s="170">
        <v>0</v>
      </c>
      <c r="E17" s="169">
        <f t="shared" si="2"/>
        <v>33105</v>
      </c>
      <c r="F17" s="170">
        <v>32711.635576249471</v>
      </c>
      <c r="G17" s="170">
        <v>0</v>
      </c>
      <c r="H17" s="170">
        <v>3309.5239965513933</v>
      </c>
      <c r="I17" s="170"/>
      <c r="J17" s="170">
        <v>0</v>
      </c>
      <c r="K17" s="171"/>
      <c r="L17" s="171">
        <v>3310</v>
      </c>
      <c r="M17" s="169">
        <f>C17+F17-H17-I17</f>
        <v>62507.111579698088</v>
      </c>
      <c r="N17" s="169">
        <f t="shared" si="4"/>
        <v>-0.47600344860666155</v>
      </c>
      <c r="O17" s="149">
        <f t="shared" si="1"/>
        <v>62506.635576249479</v>
      </c>
    </row>
    <row r="18" spans="1:15" s="6" customFormat="1">
      <c r="A18" s="85"/>
      <c r="B18" s="3"/>
      <c r="C18" s="170"/>
      <c r="D18" s="170"/>
      <c r="E18" s="169">
        <f t="shared" si="2"/>
        <v>0</v>
      </c>
      <c r="F18" s="170"/>
      <c r="G18" s="170"/>
      <c r="H18" s="170"/>
      <c r="I18" s="170"/>
      <c r="J18" s="170"/>
      <c r="K18" s="171"/>
      <c r="L18" s="171"/>
      <c r="M18" s="169">
        <f t="shared" ref="M18" si="5">C18+F18-H18-I18</f>
        <v>0</v>
      </c>
      <c r="N18" s="169">
        <f t="shared" si="4"/>
        <v>0</v>
      </c>
      <c r="O18" s="149">
        <f t="shared" si="1"/>
        <v>0</v>
      </c>
    </row>
    <row r="19" spans="1:15" s="6" customFormat="1">
      <c r="A19" s="30"/>
      <c r="B19" s="121" t="s">
        <v>94</v>
      </c>
      <c r="C19" s="150"/>
      <c r="D19" s="150"/>
      <c r="E19" s="150"/>
      <c r="F19" s="150"/>
      <c r="G19" s="150"/>
      <c r="H19" s="150"/>
      <c r="I19" s="150"/>
      <c r="J19" s="150"/>
      <c r="K19" s="150"/>
      <c r="L19" s="150"/>
      <c r="M19" s="150"/>
      <c r="N19" s="150"/>
      <c r="O19" s="151"/>
    </row>
    <row r="20" spans="1:15" s="6" customFormat="1" ht="11.25" customHeight="1" thickBot="1">
      <c r="A20" s="32">
        <v>2</v>
      </c>
      <c r="B20" s="69" t="s">
        <v>141</v>
      </c>
      <c r="C20" s="152">
        <v>20227.900000000001</v>
      </c>
      <c r="D20" s="152">
        <v>4481.0999999999995</v>
      </c>
      <c r="E20" s="152">
        <v>24709</v>
      </c>
      <c r="F20" s="152"/>
      <c r="G20" s="152"/>
      <c r="H20" s="152">
        <v>6265.8</v>
      </c>
      <c r="I20" s="152"/>
      <c r="J20" s="152"/>
      <c r="K20" s="152"/>
      <c r="L20" s="152">
        <v>4410</v>
      </c>
      <c r="M20" s="152">
        <v>13962.100000000002</v>
      </c>
      <c r="N20" s="152">
        <v>6336.9</v>
      </c>
      <c r="O20" s="153">
        <v>20299</v>
      </c>
    </row>
    <row r="21" spans="1:15" s="10" customFormat="1">
      <c r="A21" s="121"/>
      <c r="B21" s="121"/>
    </row>
    <row r="22" spans="1:15">
      <c r="C22" s="176"/>
      <c r="D22" s="176"/>
      <c r="E22" s="176"/>
      <c r="F22" s="176"/>
      <c r="G22" s="176"/>
      <c r="H22" s="176"/>
      <c r="I22" s="176"/>
      <c r="J22" s="176"/>
      <c r="K22" s="176"/>
      <c r="L22" s="176"/>
      <c r="M22" s="176"/>
      <c r="N22" s="176"/>
      <c r="O22" s="176"/>
    </row>
    <row r="23" spans="1:15">
      <c r="C23" s="176"/>
      <c r="D23" s="176"/>
      <c r="E23" s="176"/>
      <c r="F23" s="176"/>
      <c r="G23" s="176"/>
      <c r="H23" s="176"/>
      <c r="I23" s="176"/>
      <c r="J23" s="176"/>
      <c r="K23" s="176"/>
      <c r="L23" s="176"/>
      <c r="M23" s="176"/>
      <c r="N23" s="176"/>
      <c r="O23" s="176"/>
    </row>
    <row r="24" spans="1:15">
      <c r="C24" s="176"/>
      <c r="D24" s="176"/>
      <c r="E24" s="176"/>
      <c r="F24" s="176"/>
      <c r="G24" s="176"/>
      <c r="H24" s="176"/>
      <c r="I24" s="176"/>
      <c r="J24" s="176"/>
      <c r="K24" s="176"/>
      <c r="L24" s="176"/>
      <c r="M24" s="176"/>
      <c r="N24" s="176"/>
      <c r="O24" s="176"/>
    </row>
    <row r="25" spans="1:15">
      <c r="C25" s="176"/>
      <c r="D25" s="176"/>
      <c r="E25" s="176"/>
      <c r="F25" s="176"/>
      <c r="G25" s="176"/>
      <c r="H25" s="176"/>
      <c r="I25" s="176"/>
      <c r="J25" s="176"/>
      <c r="K25" s="176"/>
      <c r="L25" s="176"/>
      <c r="M25" s="176"/>
      <c r="N25" s="176"/>
      <c r="O25" s="176"/>
    </row>
    <row r="26" spans="1:15">
      <c r="C26" s="176"/>
      <c r="D26" s="176"/>
      <c r="E26" s="176"/>
      <c r="F26" s="176"/>
      <c r="G26" s="176"/>
      <c r="H26" s="176"/>
      <c r="I26" s="176"/>
      <c r="J26" s="176"/>
      <c r="K26" s="176"/>
      <c r="L26" s="176"/>
      <c r="M26" s="176"/>
      <c r="N26" s="176"/>
      <c r="O26" s="176"/>
    </row>
    <row r="27" spans="1:15">
      <c r="C27" s="176"/>
      <c r="D27" s="176"/>
      <c r="E27" s="176"/>
      <c r="F27" s="176"/>
      <c r="G27" s="176"/>
      <c r="H27" s="176"/>
      <c r="I27" s="176"/>
      <c r="J27" s="176"/>
      <c r="K27" s="176"/>
      <c r="L27" s="176"/>
      <c r="M27" s="176"/>
      <c r="N27" s="176"/>
      <c r="O27" s="176"/>
    </row>
    <row r="28" spans="1:15">
      <c r="C28" s="176"/>
      <c r="D28" s="176"/>
      <c r="E28" s="176"/>
      <c r="F28" s="176"/>
      <c r="G28" s="176"/>
      <c r="H28" s="176"/>
      <c r="I28" s="176"/>
      <c r="J28" s="176"/>
      <c r="K28" s="176"/>
      <c r="L28" s="176"/>
      <c r="M28" s="176"/>
      <c r="N28" s="176"/>
      <c r="O28" s="176"/>
    </row>
    <row r="29" spans="1:15">
      <c r="C29" s="176"/>
      <c r="D29" s="176"/>
      <c r="E29" s="176"/>
      <c r="F29" s="176"/>
      <c r="G29" s="176"/>
      <c r="H29" s="176"/>
      <c r="I29" s="176"/>
      <c r="J29" s="176"/>
      <c r="K29" s="176"/>
      <c r="L29" s="176"/>
      <c r="M29" s="176"/>
      <c r="N29" s="176"/>
      <c r="O29" s="176"/>
    </row>
    <row r="30" spans="1:15">
      <c r="C30" s="176"/>
      <c r="D30" s="176"/>
      <c r="E30" s="176"/>
      <c r="F30" s="176"/>
      <c r="G30" s="176"/>
      <c r="H30" s="176"/>
      <c r="I30" s="176"/>
      <c r="J30" s="176"/>
      <c r="K30" s="176"/>
      <c r="L30" s="176"/>
      <c r="M30" s="176"/>
      <c r="N30" s="176"/>
      <c r="O30" s="176"/>
    </row>
    <row r="31" spans="1:15">
      <c r="C31" s="176"/>
      <c r="D31" s="176"/>
      <c r="E31" s="176"/>
      <c r="F31" s="176"/>
      <c r="G31" s="176"/>
      <c r="H31" s="176"/>
      <c r="I31" s="176"/>
      <c r="J31" s="176"/>
      <c r="K31" s="176"/>
      <c r="L31" s="176"/>
      <c r="M31" s="176"/>
      <c r="N31" s="176"/>
      <c r="O31" s="176"/>
    </row>
    <row r="32" spans="1:15">
      <c r="C32" s="176"/>
      <c r="D32" s="176"/>
      <c r="E32" s="176"/>
      <c r="F32" s="176"/>
      <c r="G32" s="176"/>
      <c r="H32" s="176"/>
      <c r="I32" s="176"/>
      <c r="J32" s="176"/>
      <c r="K32" s="176"/>
      <c r="L32" s="176"/>
      <c r="M32" s="176"/>
      <c r="N32" s="176"/>
      <c r="O32" s="176"/>
    </row>
    <row r="33" spans="3:15">
      <c r="C33" s="176"/>
      <c r="D33" s="176"/>
      <c r="E33" s="176"/>
      <c r="F33" s="176"/>
      <c r="G33" s="176"/>
      <c r="H33" s="176"/>
      <c r="I33" s="176"/>
      <c r="J33" s="176"/>
      <c r="K33" s="176"/>
      <c r="L33" s="176"/>
      <c r="M33" s="176"/>
      <c r="N33" s="176"/>
      <c r="O33" s="176"/>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1 A12: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2021-06-02T06:54:08Z</dcterms:modified>
</cp:coreProperties>
</file>