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190" tabRatio="919"/>
  </bookViews>
  <sheets>
    <sheet name="Info " sheetId="82" r:id="rId1"/>
    <sheet name="1. key ratios " sheetId="84" r:id="rId2"/>
    <sheet name="2.RC" sheetId="107" r:id="rId3"/>
    <sheet name="3.PL " sheetId="108" r:id="rId4"/>
    <sheet name="4. Off-Balance" sheetId="109"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110"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11"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AA">#REF!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18">#REF!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18">#REF!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18">#REF!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18">#REF!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18">#REF!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18">#REF!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18">#REF!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18">#REF!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18">#REF!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18">#REF!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18">#REF!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18">#REF!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18">#REF!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18">#REF!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18">[3]Sheet2!$H$5:$H$31</definedName>
    <definedName name="Sheet" localSheetId="28">[3]Sheet2!$H$5:$H$31</definedName>
    <definedName name="Sheet">[4]Sheet2!$H$5:$H$31</definedName>
    <definedName name="საკრედიტო" localSheetId="18">[3]Sheet2!$B$6:$B$8</definedName>
    <definedName name="საკრედიტო" localSheetId="28">[3]Sheet2!$B$6:$B$8</definedName>
    <definedName name="საკრედიტო">[4]Sheet2!$B$6:$B$8</definedName>
    <definedName name="ფაილი" localSheetId="18">[3]Sheet2!$B$2:$B$3</definedName>
    <definedName name="ფაილი" localSheetId="28">[3]Sheet2!$B$2:$B$3</definedName>
    <definedName name="ფაილი">[4]Sheet2!$B$2:$B$3</definedName>
    <definedName name="ცვლილება_კორექტირება_რეგულაციაში" localSheetId="18">[3]Sheet2!$K$5:$K$9</definedName>
    <definedName name="ცვლილება_კორექტირება_რეგულაციაში" localSheetId="28">[3]Sheet2!$K$5:$K$9</definedName>
    <definedName name="ცვლილება_კორექტირება_რეგულაციაში">[4]Sheet2!$K$5:$K$9</definedName>
  </definedNames>
  <calcPr calcId="162913" calcMode="manual" calcCompleted="0"/>
</workbook>
</file>

<file path=xl/calcChain.xml><?xml version="1.0" encoding="utf-8"?>
<calcChain xmlns="http://schemas.openxmlformats.org/spreadsheetml/2006/main">
  <c r="B1" i="111" l="1"/>
  <c r="F7" i="92" l="1"/>
  <c r="M7" i="92"/>
  <c r="L7" i="92"/>
  <c r="K7" i="92"/>
  <c r="J7" i="92"/>
  <c r="I7" i="92"/>
  <c r="H7" i="92"/>
  <c r="G7" i="92"/>
  <c r="C37" i="69" l="1"/>
  <c r="C21" i="88"/>
  <c r="D21" i="88"/>
  <c r="E21" i="88"/>
  <c r="B2" i="107" l="1"/>
  <c r="B2" i="108" s="1"/>
  <c r="B2" i="109" s="1"/>
  <c r="B2" i="86" s="1"/>
  <c r="B2" i="52" s="1"/>
  <c r="B2" i="88" s="1"/>
  <c r="B2" i="73" s="1"/>
  <c r="B2" i="89" s="1"/>
  <c r="B2" i="94" s="1"/>
  <c r="B2" i="69" s="1"/>
  <c r="B2" i="90" s="1"/>
  <c r="B2" i="64" s="1"/>
  <c r="B2" i="91" s="1"/>
  <c r="B2" i="93" s="1"/>
  <c r="B2" i="92" s="1"/>
  <c r="B2" i="95" s="1"/>
  <c r="G33" i="110" l="1"/>
  <c r="G37" i="110" s="1"/>
  <c r="F33" i="110"/>
  <c r="E33" i="110"/>
  <c r="D33" i="110"/>
  <c r="C33" i="110"/>
  <c r="G18" i="110"/>
  <c r="F18" i="110"/>
  <c r="E18" i="110"/>
  <c r="D18" i="110"/>
  <c r="C18" i="110"/>
  <c r="G14" i="110"/>
  <c r="F14" i="110"/>
  <c r="E14" i="110"/>
  <c r="D14" i="110"/>
  <c r="C14" i="110"/>
  <c r="G11" i="110"/>
  <c r="F11" i="110"/>
  <c r="E11" i="110"/>
  <c r="D11" i="110"/>
  <c r="C11" i="110"/>
  <c r="G8" i="110"/>
  <c r="F8" i="110"/>
  <c r="E8" i="110"/>
  <c r="D8" i="110"/>
  <c r="C8" i="110"/>
  <c r="G21" i="110" l="1"/>
  <c r="G39" i="110" s="1"/>
  <c r="G21" i="99"/>
  <c r="B1" i="109" l="1"/>
  <c r="B1" i="108"/>
  <c r="B1" i="107"/>
  <c r="C7" i="101" l="1"/>
  <c r="D7" i="101"/>
  <c r="C12" i="101"/>
  <c r="D12" i="101"/>
  <c r="B1" i="106" l="1"/>
  <c r="B1" i="105"/>
  <c r="B1" i="104"/>
  <c r="B1" i="103"/>
  <c r="B1" i="102"/>
  <c r="B1" i="101"/>
  <c r="B1" i="100"/>
  <c r="B1" i="99"/>
  <c r="B1" i="98"/>
  <c r="D22" i="98" l="1"/>
  <c r="E22" i="98"/>
  <c r="F22" i="98"/>
  <c r="G22" i="98"/>
  <c r="C22" i="98"/>
  <c r="B2" i="106" l="1"/>
  <c r="B2" i="111" s="1"/>
  <c r="B2" i="105"/>
  <c r="B2" i="104"/>
  <c r="B2" i="103"/>
  <c r="B2" i="102"/>
  <c r="B2" i="101"/>
  <c r="B2" i="100"/>
  <c r="B2" i="99"/>
  <c r="B2" i="98"/>
  <c r="D19" i="101"/>
  <c r="C19" i="101"/>
  <c r="H34" i="100"/>
  <c r="F34" i="100"/>
  <c r="E34" i="100"/>
  <c r="D34" i="100"/>
  <c r="I34" i="100" s="1"/>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1" i="99" s="1"/>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5" l="1"/>
  <c r="B1" i="92"/>
  <c r="B1" i="93"/>
  <c r="B1" i="64"/>
  <c r="B1" i="90"/>
  <c r="B1" i="69"/>
  <c r="B1" i="94"/>
  <c r="B1" i="89"/>
  <c r="B1" i="73"/>
  <c r="B1" i="88"/>
  <c r="B1" i="52"/>
  <c r="B1" i="86"/>
  <c r="G5" i="86"/>
  <c r="F5" i="86"/>
  <c r="E5" i="86"/>
  <c r="D5" i="86"/>
  <c r="C5" i="86"/>
  <c r="B1" i="91" l="1"/>
  <c r="B1" i="84"/>
  <c r="C6" i="86" l="1"/>
  <c r="C13" i="86" s="1"/>
  <c r="N20" i="92" l="1"/>
  <c r="N19" i="92"/>
  <c r="E19" i="92"/>
  <c r="N18" i="92"/>
  <c r="E18" i="92"/>
  <c r="N17" i="92"/>
  <c r="E17" i="92"/>
  <c r="N16" i="92"/>
  <c r="E16" i="92"/>
  <c r="N15" i="92"/>
  <c r="E15" i="92"/>
  <c r="E14" i="92"/>
  <c r="C14" i="92"/>
  <c r="N13" i="92"/>
  <c r="N12" i="92"/>
  <c r="E12" i="92"/>
  <c r="N11" i="92"/>
  <c r="E11" i="92"/>
  <c r="N10" i="92"/>
  <c r="E10" i="92"/>
  <c r="N9" i="92"/>
  <c r="E9" i="92"/>
  <c r="N8" i="92"/>
  <c r="E8" i="92"/>
  <c r="C7" i="92"/>
  <c r="N7" i="92" l="1"/>
  <c r="N14" i="92"/>
  <c r="E7" i="92"/>
  <c r="E21" i="92" s="1"/>
  <c r="N21" i="92"/>
  <c r="C21" i="92"/>
  <c r="T21" i="64" l="1"/>
  <c r="U21" i="64"/>
  <c r="S21" i="64"/>
  <c r="C21" i="64"/>
  <c r="G22" i="91"/>
  <c r="F22" i="91"/>
  <c r="E22" i="91"/>
  <c r="D22" i="91"/>
  <c r="C22" i="91"/>
  <c r="H22" i="91" l="1"/>
  <c r="K22" i="90"/>
  <c r="L22" i="90"/>
  <c r="M22" i="90"/>
  <c r="N22" i="90"/>
  <c r="O22" i="90"/>
  <c r="P22" i="90"/>
  <c r="Q22" i="90"/>
  <c r="R22" i="90"/>
  <c r="S22" i="90"/>
  <c r="C5" i="73" l="1"/>
  <c r="C22" i="90" l="1"/>
  <c r="C12" i="89"/>
  <c r="C6" i="89"/>
  <c r="D22" i="90" l="1"/>
  <c r="E22" i="90"/>
  <c r="F22" i="90"/>
  <c r="G22" i="90"/>
  <c r="H22" i="90"/>
  <c r="I22" i="90"/>
  <c r="J22" i="90"/>
  <c r="C28" i="89"/>
  <c r="C31" i="89"/>
  <c r="C30" i="89" s="1"/>
  <c r="C35" i="89"/>
  <c r="C43" i="89"/>
  <c r="C47" i="89"/>
  <c r="C41" i="89" l="1"/>
  <c r="C8" i="73"/>
  <c r="C13" i="73" s="1"/>
  <c r="C52" i="89"/>
  <c r="C15" i="69" l="1"/>
  <c r="C25" i="69"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alcChain>
</file>

<file path=xl/sharedStrings.xml><?xml version="1.0" encoding="utf-8"?>
<sst xmlns="http://schemas.openxmlformats.org/spreadsheetml/2006/main" count="1171" uniqueCount="774">
  <si>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</si>
  <si>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</si>
  <si>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</si>
  <si>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</si>
  <si>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</si>
  <si>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</si>
  <si>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</si>
  <si>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</si>
  <si>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</si>
  <si>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</si>
  <si>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</si>
  <si>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</si>
  <si>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</si>
  <si>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</si>
  <si>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</si>
  <si>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</si>
  <si>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</si>
  <si>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</si>
  <si>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</si>
  <si>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</si>
  <si>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</si>
  <si>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</si>
  <si>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</si>
  <si>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</si>
  <si>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</si>
  <si>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</si>
  <si>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</si>
  <si>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</si>
  <si>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</si>
  <si>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</si>
  <si>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</si>
  <si>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</si>
  <si>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</si>
  <si>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</si>
  <si>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</si>
  <si>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</si>
  <si>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</si>
  <si>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</si>
  <si>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</si>
  <si>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</si>
  <si>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</si>
  <si>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</si>
  <si>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</si>
  <si>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</si>
  <si>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</si>
  <si>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</si>
  <si>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</si>
  <si>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</si>
  <si>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</si>
  <si>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</si>
  <si>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</si>
  <si>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</si>
  <si>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</si>
  <si>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</si>
  <si>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</si>
  <si>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</si>
  <si>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</si>
  <si>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</si>
  <si>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</si>
  <si>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</si>
  <si>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</si>
  <si>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</si>
  <si>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</si>
  <si>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</si>
  <si>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</si>
  <si>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</si>
  <si>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</si>
  <si>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</si>
  <si>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</si>
  <si>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</si>
  <si>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</si>
  <si>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</si>
  <si>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</si>
  <si>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</si>
  <si>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</si>
  <si>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</si>
  <si>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</si>
  <si>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</si>
  <si>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</si>
  <si>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</si>
  <si>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</si>
  <si>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</si>
  <si>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</si>
  <si>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</si>
  <si>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</si>
  <si>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</si>
  <si>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</si>
  <si>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</si>
  <si>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</si>
  <si>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</si>
  <si>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</si>
  <si>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</si>
  <si>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</si>
  <si>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</si>
  <si>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</si>
  <si>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</si>
  <si>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</si>
  <si>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</si>
  <si>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</si>
  <si>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</si>
  <si>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</si>
  <si>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</si>
  <si>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</si>
  <si>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</si>
  <si>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</si>
  <si>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</si>
  <si>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</si>
  <si>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</si>
  <si>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</si>
  <si>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</si>
  <si>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</si>
  <si>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</si>
  <si>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</si>
  <si>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</si>
  <si>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</si>
  <si>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</si>
  <si>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</si>
  <si>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</si>
  <si>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</si>
  <si>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</si>
  <si>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</si>
  <si>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</si>
  <si>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</si>
  <si>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</si>
  <si>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</si>
  <si>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</si>
  <si>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</si>
  <si>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</si>
  <si>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</si>
  <si>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</si>
  <si>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</si>
  <si>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</si>
  <si>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</si>
  <si>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</si>
  <si>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</si>
  <si>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</si>
  <si>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</si>
  <si>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</si>
  <si>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</si>
  <si>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</si>
  <si>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</si>
  <si>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</si>
  <si>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</si>
  <si>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</si>
  <si>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</si>
  <si>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</si>
  <si>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</si>
  <si>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</si>
  <si>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</si>
  <si>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</si>
  <si>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</si>
  <si>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</si>
  <si>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</si>
  <si>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</si>
  <si>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</si>
  <si>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</si>
  <si>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</si>
  <si>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</si>
  <si>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</si>
  <si>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</si>
  <si>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</si>
  <si>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</si>
  <si>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</si>
  <si>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</si>
  <si>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</si>
  <si>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</si>
  <si>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</si>
  <si>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</si>
  <si>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</si>
  <si>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</si>
  <si>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</si>
  <si>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</si>
  <si>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</si>
  <si>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</si>
  <si>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</si>
  <si>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</si>
  <si>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</si>
  <si>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</si>
  <si>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</si>
  <si>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</si>
  <si>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</si>
  <si>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</si>
  <si>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</si>
  <si>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</si>
  <si>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</si>
  <si>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</si>
  <si>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</si>
  <si>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</si>
  <si>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</si>
  <si>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</si>
  <si>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</si>
  <si>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</si>
  <si>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</si>
  <si>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</si>
  <si>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</si>
  <si>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</si>
  <si>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</si>
  <si>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</si>
  <si>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</si>
  <si>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</si>
  <si>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</si>
  <si>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</si>
  <si>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</si>
  <si>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</si>
  <si>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</si>
  <si>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</si>
  <si>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</si>
  <si>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</si>
  <si>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</si>
  <si>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</si>
  <si>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</si>
  <si>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</si>
  <si>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</si>
  <si>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</si>
  <si>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</si>
  <si>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</si>
  <si>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</si>
  <si>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</si>
  <si>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</si>
  <si>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</si>
  <si>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</si>
  <si>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</si>
  <si>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</si>
  <si>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</si>
  <si>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</si>
  <si>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</si>
  <si>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</si>
  <si>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</si>
  <si>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</si>
  <si>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</si>
  <si>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</si>
  <si>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</si>
  <si>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</si>
  <si>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</si>
  <si>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</si>
  <si>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</si>
  <si>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</si>
  <si>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</si>
  <si>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</si>
  <si>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</si>
  <si>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</si>
  <si>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</si>
  <si>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</si>
  <si>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</si>
  <si>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</si>
  <si>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</si>
  <si>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</si>
  <si>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</si>
  <si>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</si>
  <si>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</si>
  <si>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</si>
  <si>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</si>
  <si>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</si>
  <si>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</si>
  <si>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</si>
  <si>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</si>
  <si>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</si>
  <si>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</si>
  <si>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</si>
  <si>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</si>
  <si>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</si>
  <si>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</si>
  <si>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</si>
  <si>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</si>
  <si>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</si>
  <si>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</si>
  <si>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</si>
  <si>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</si>
  <si>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</si>
  <si>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</si>
  <si>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</si>
  <si>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</si>
  <si>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</si>
  <si>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</si>
  <si>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</si>
  <si>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</si>
  <si>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</si>
  <si>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</si>
  <si>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</si>
  <si>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</si>
  <si>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</si>
  <si>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</si>
  <si>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</si>
  <si>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</si>
  <si>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</si>
  <si>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</si>
  <si>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</si>
  <si>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</si>
  <si>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</si>
  <si>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</si>
  <si>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</si>
  <si>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</si>
  <si>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</si>
  <si>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</si>
  <si>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</si>
  <si>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</si>
  <si>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</si>
  <si>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</si>
  <si>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</si>
  <si>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</si>
  <si>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</si>
  <si>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</si>
  <si>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</si>
  <si>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</si>
  <si>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</si>
  <si>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</si>
  <si>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</si>
  <si>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</si>
  <si>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</si>
  <si>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</si>
  <si>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</si>
  <si>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</si>
  <si>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</si>
  <si>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</si>
  <si>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</si>
  <si>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</si>
  <si>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</si>
  <si>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</si>
  <si>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</si>
  <si>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</si>
  <si>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</si>
  <si>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</si>
  <si>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</si>
  <si>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</si>
  <si>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</si>
  <si>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</si>
  <si>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</si>
  <si>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</si>
  <si>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</si>
  <si>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</si>
  <si>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</si>
  <si>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</si>
  <si>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</si>
  <si>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</si>
  <si>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</si>
  <si>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</si>
  <si>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</si>
  <si>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</si>
  <si>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</si>
  <si>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</si>
  <si>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</si>
  <si>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</si>
  <si>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</si>
  <si>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</si>
  <si>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</si>
  <si>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</si>
  <si>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</si>
  <si>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</si>
  <si>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</si>
  <si>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</si>
  <si>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</si>
  <si>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</si>
  <si>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</si>
  <si>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</si>
  <si>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</si>
  <si>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</si>
  <si>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</si>
  <si>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</si>
  <si>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</si>
  <si>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</si>
  <si>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</si>
  <si>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</si>
  <si>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</si>
  <si>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</si>
  <si>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</si>
  <si>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</si>
  <si>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</si>
  <si>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</si>
  <si>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</si>
  <si>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</si>
  <si>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</si>
  <si>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</si>
  <si>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</si>
  <si>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</si>
  <si>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</si>
  <si>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</si>
  <si>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</si>
  <si>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</si>
  <si>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</si>
  <si>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</si>
  <si>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</si>
  <si>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</si>
  <si>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</si>
  <si>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</si>
  <si>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</si>
  <si>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</si>
  <si>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</si>
  <si>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</si>
  <si>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</si>
  <si>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</si>
  <si>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</si>
  <si>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</si>
  <si>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</si>
  <si>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</si>
  <si>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</si>
  <si>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</si>
  <si>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</si>
  <si>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</si>
  <si>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</si>
  <si>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</si>
  <si>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</si>
  <si>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</si>
  <si>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</si>
  <si>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</si>
  <si>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</si>
  <si>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</si>
  <si>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</si>
  <si>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</si>
  <si>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</si>
  <si>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</si>
  <si>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</si>
  <si>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</si>
  <si>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</si>
  <si>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</si>
  <si>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</si>
  <si>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</si>
  <si>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</si>
  <si>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</si>
  <si>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</si>
  <si>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</si>
  <si>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</si>
  <si>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</si>
  <si>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</si>
  <si>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</si>
  <si>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</si>
  <si>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</si>
  <si>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</si>
  <si>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</si>
  <si>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</si>
  <si>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</si>
  <si>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</si>
  <si>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</si>
  <si>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</si>
  <si>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</si>
  <si>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</si>
  <si>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</si>
  <si>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</si>
  <si>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</si>
  <si>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</si>
  <si>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</si>
  <si>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</si>
  <si>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</si>
  <si>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</si>
  <si>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</si>
  <si>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</si>
  <si>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</si>
  <si>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</si>
  <si>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</si>
  <si>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</si>
  <si>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</si>
  <si>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</si>
  <si>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</si>
  <si>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</si>
  <si>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</si>
  <si>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</si>
  <si>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</si>
  <si>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</si>
  <si>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</si>
  <si>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</si>
  <si>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</si>
  <si>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</si>
  <si>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</si>
  <si>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</si>
  <si>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</si>
  <si>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</si>
  <si>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</si>
  <si>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</si>
  <si>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</si>
  <si>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</si>
  <si>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</si>
  <si>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</si>
  <si>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</si>
  <si>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</si>
  <si>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</si>
  <si>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</si>
  <si>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</si>
  <si>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</si>
  <si>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</si>
  <si>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</si>
  <si>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</si>
  <si>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</si>
  <si>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</si>
  <si>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</si>
  <si>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</si>
  <si>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</si>
  <si>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</si>
  <si>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</si>
  <si>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</si>
  <si>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</si>
  <si>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</si>
  <si>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</si>
  <si>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</si>
  <si>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</si>
  <si>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</si>
  <si>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</si>
  <si>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</si>
  <si>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</si>
  <si>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</si>
  <si>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</si>
  <si>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</si>
  <si>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</si>
  <si>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</si>
  <si>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</si>
  <si>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</si>
  <si>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</si>
  <si>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</si>
  <si>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</si>
  <si>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</si>
  <si>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</si>
  <si>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</si>
  <si>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</si>
  <si>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</si>
  <si>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</si>
  <si>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</si>
  <si>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</si>
  <si>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</si>
  <si>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</si>
  <si>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</si>
  <si>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</si>
  <si>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</si>
  <si>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</si>
  <si>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</si>
  <si>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</si>
  <si>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</si>
  <si>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</si>
  <si>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</si>
  <si>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</si>
  <si>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</si>
  <si>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</si>
  <si>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</si>
  <si>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</si>
  <si>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</si>
  <si>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</si>
  <si>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</si>
  <si>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</si>
  <si>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</si>
  <si>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</si>
  <si>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</si>
  <si>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</si>
  <si>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</si>
  <si>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</si>
  <si>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</si>
  <si>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</si>
  <si>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</si>
  <si>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</si>
  <si>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</si>
  <si>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</si>
  <si>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</si>
  <si>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</si>
  <si>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</si>
  <si>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</si>
  <si>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</si>
  <si>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</si>
  <si>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</si>
  <si>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</si>
  <si>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</si>
  <si>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</si>
  <si>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</si>
  <si>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</si>
  <si>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</si>
  <si>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</si>
  <si>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</si>
  <si>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</si>
  <si>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</si>
  <si>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</si>
  <si>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</si>
  <si>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</si>
  <si>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</si>
  <si>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</si>
  <si>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</si>
  <si>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</si>
  <si>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</si>
  <si>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</si>
  <si>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</si>
  <si>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</si>
  <si>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</si>
  <si>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</si>
  <si>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</si>
  <si>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</si>
  <si>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</si>
  <si>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</si>
  <si>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</si>
  <si>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</si>
  <si>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</si>
  <si>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</si>
  <si>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</si>
  <si>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</si>
  <si>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</si>
  <si>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</si>
  <si>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</si>
  <si>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</si>
  <si>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</si>
  <si>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</si>
  <si>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</si>
  <si>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</si>
  <si>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</si>
  <si>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</si>
  <si>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</si>
  <si>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</si>
  <si>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</si>
  <si>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</si>
  <si>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</si>
  <si>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</si>
  <si>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</si>
  <si>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</si>
  <si>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</si>
  <si>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</si>
  <si>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</si>
  <si>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</si>
  <si>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</si>
  <si>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</si>
  <si>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</si>
  <si>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</si>
  <si>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</si>
  <si>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</si>
  <si>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</si>
  <si>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</si>
  <si>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</si>
  <si>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</si>
  <si>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</si>
  <si>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</si>
  <si>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</si>
  <si>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</si>
  <si>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</si>
  <si>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</si>
  <si>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</si>
  <si>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</si>
  <si>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</si>
  <si>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</si>
  <si>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</si>
  <si>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</si>
  <si>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</si>
  <si>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</si>
  <si>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</si>
  <si>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</si>
  <si>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</si>
  <si>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</si>
  <si>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</si>
  <si>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</si>
  <si>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</si>
  <si>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</si>
  <si>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</si>
  <si>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</si>
  <si>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</si>
  <si>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</si>
  <si>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</si>
  <si>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</si>
  <si>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</si>
  <si>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</si>
  <si>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</si>
  <si>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</si>
  <si>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</si>
  <si>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</si>
  <si>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</si>
  <si>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</si>
  <si>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</si>
  <si>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</si>
  <si>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</si>
  <si>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</si>
  <si>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</si>
  <si>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</si>
  <si>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</si>
  <si>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</si>
  <si>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</si>
  <si>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</si>
  <si>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</si>
  <si>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</si>
  <si>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</si>
  <si>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</si>
  <si>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</si>
  <si>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</si>
  <si>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</si>
  <si>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</si>
  <si>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</si>
  <si>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</si>
  <si>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</si>
  <si>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</si>
  <si>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</si>
  <si>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</si>
  <si>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</si>
  <si>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</si>
  <si>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</si>
  <si>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</si>
  <si>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</si>
  <si>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</si>
  <si>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</si>
  <si>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</si>
  <si>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</si>
  <si>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</si>
  <si>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</si>
  <si>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</si>
  <si>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</si>
  <si>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</si>
  <si>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</si>
  <si>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</si>
  <si>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</si>
  <si>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</si>
  <si>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</si>
  <si>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</si>
  <si>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</si>
  <si>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</si>
  <si>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</si>
  <si>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</si>
  <si>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</si>
  <si>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</si>
  <si>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</si>
  <si>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</si>
  <si>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</si>
  <si>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</si>
  <si>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</si>
  <si>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</si>
  <si>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</si>
  <si>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</si>
  <si>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</si>
  <si>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</si>
  <si>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</si>
  <si>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JSC TBC Bank</t>
  </si>
  <si>
    <t>Arne Berggren</t>
  </si>
  <si>
    <t>Vakhtang Butskhrikidze</t>
  </si>
  <si>
    <t>www.tbcbank.com.ge</t>
  </si>
  <si>
    <t>CEO</t>
  </si>
  <si>
    <t>Tornike Gogichaishvili</t>
  </si>
  <si>
    <t>Deputy CEO / Retail and SME Banking</t>
  </si>
  <si>
    <t>Nino Masurashvili</t>
  </si>
  <si>
    <t>Deputy CEO / CRO</t>
  </si>
  <si>
    <t>Giorgi Megrelishvili</t>
  </si>
  <si>
    <t>Deputy CEO / CFO</t>
  </si>
  <si>
    <t>Nikoloz Kurdiani</t>
  </si>
  <si>
    <t>Deputy CEO / Marketing and Payments</t>
  </si>
  <si>
    <t>George Tkhelidze</t>
  </si>
  <si>
    <t>Deputy CEO / Corporate and Investment Banking</t>
  </si>
  <si>
    <t>Tsira Kemularia</t>
  </si>
  <si>
    <t>Independent member</t>
  </si>
  <si>
    <t>Maria Luisa Cicognani</t>
  </si>
  <si>
    <t>Independent chair</t>
  </si>
  <si>
    <t>TBC Bank Group PLC</t>
  </si>
  <si>
    <t>Founders</t>
  </si>
  <si>
    <t>European Bank for Reconstruction and Development</t>
  </si>
  <si>
    <t>Dunross &amp; Co.</t>
  </si>
  <si>
    <t/>
  </si>
  <si>
    <t xml:space="preserve">Efthymios Kyriakopoulos </t>
  </si>
  <si>
    <t>Eran Klein</t>
  </si>
  <si>
    <t>Per Anders Jorgen Fasth</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</si>
  <si>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</si>
  <si>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</si>
  <si>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</si>
  <si>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</si>
  <si>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</si>
  <si>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</si>
  <si>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</si>
  <si>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</si>
  <si>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</si>
  <si>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</si>
  <si>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</si>
  <si>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</si>
  <si>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</si>
  <si>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</si>
  <si>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</si>
  <si>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</si>
  <si>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</si>
  <si>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</si>
  <si>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</si>
  <si>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</si>
  <si>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</si>
  <si>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</si>
  <si>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</si>
  <si>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</si>
  <si>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4Q-2021</t>
  </si>
  <si>
    <t>3Q-2021</t>
  </si>
  <si>
    <t>2Q-2021</t>
  </si>
  <si>
    <t>1Q-2021</t>
  </si>
  <si>
    <t>4Q-2020</t>
  </si>
  <si>
    <t>Venera Suknidze</t>
  </si>
  <si>
    <t>Rajeev Lochan Sawhey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</si>
</sst>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13">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5" fillId="70" borderId="105" xfId="20964" applyFont="1" applyFill="1" applyBorder="1" applyAlignment="1">
      <alignment horizontal="center" vertical="center"/>
    </xf>
    <xf numFmtId="0" fontId="105" fillId="70" borderId="106" xfId="20964" applyFont="1" applyFill="1" applyBorder="1" applyAlignment="1">
      <alignment horizontal="left" vertical="center" wrapText="1"/>
    </xf>
    <xf numFmtId="164" fontId="105" fillId="0" borderId="107" xfId="7" applyNumberFormat="1" applyFont="1" applyFill="1" applyBorder="1" applyAlignment="1" applyProtection="1">
      <alignment horizontal="right" vertical="center"/>
      <protection locked="0"/>
    </xf>
    <xf numFmtId="0" fontId="104" fillId="78" borderId="107" xfId="20964" applyFont="1" applyFill="1" applyBorder="1" applyAlignment="1">
      <alignment horizontal="center" vertical="center"/>
    </xf>
    <xf numFmtId="0" fontId="104"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6" fillId="70" borderId="105" xfId="20964" applyFont="1" applyFill="1" applyBorder="1" applyAlignment="1">
      <alignment horizontal="center" vertical="center"/>
    </xf>
    <xf numFmtId="0" fontId="105" fillId="70" borderId="109" xfId="20964" applyFont="1" applyFill="1" applyBorder="1" applyAlignment="1">
      <alignment vertical="center" wrapText="1"/>
    </xf>
    <xf numFmtId="0" fontId="105" fillId="70" borderId="106" xfId="20964" applyFont="1" applyFill="1" applyBorder="1" applyAlignment="1">
      <alignment horizontal="left" vertical="center"/>
    </xf>
    <xf numFmtId="0" fontId="106" fillId="3" borderId="105" xfId="20964" applyFont="1" applyFill="1" applyBorder="1" applyAlignment="1">
      <alignment horizontal="center" vertical="center"/>
    </xf>
    <xf numFmtId="0" fontId="105" fillId="3" borderId="106" xfId="20964" applyFont="1" applyFill="1" applyBorder="1" applyAlignment="1">
      <alignment horizontal="left" vertical="center"/>
    </xf>
    <xf numFmtId="0" fontId="106" fillId="0" borderId="105" xfId="20964" applyFont="1" applyFill="1" applyBorder="1" applyAlignment="1">
      <alignment horizontal="center" vertical="center"/>
    </xf>
    <xf numFmtId="0" fontId="105" fillId="0" borderId="106" xfId="20964" applyFont="1" applyFill="1" applyBorder="1" applyAlignment="1">
      <alignment horizontal="left" vertical="center"/>
    </xf>
    <xf numFmtId="0" fontId="107" fillId="78" borderId="107" xfId="20964" applyFont="1" applyFill="1" applyBorder="1" applyAlignment="1">
      <alignment horizontal="center" vertical="center"/>
    </xf>
    <xf numFmtId="0" fontId="104" fillId="78" borderId="109" xfId="20964" applyFont="1" applyFill="1" applyBorder="1" applyAlignment="1">
      <alignment vertical="center"/>
    </xf>
    <xf numFmtId="164" fontId="105" fillId="78" borderId="107" xfId="7" applyNumberFormat="1" applyFont="1" applyFill="1" applyBorder="1" applyAlignment="1" applyProtection="1">
      <alignment horizontal="right" vertical="center"/>
      <protection locked="0"/>
    </xf>
    <xf numFmtId="0" fontId="104" fillId="77" borderId="108" xfId="20964" applyFont="1" applyFill="1" applyBorder="1" applyAlignment="1">
      <alignment vertical="center"/>
    </xf>
    <xf numFmtId="0" fontId="104" fillId="77" borderId="109" xfId="20964" applyFont="1" applyFill="1" applyBorder="1" applyAlignment="1">
      <alignment vertical="center"/>
    </xf>
    <xf numFmtId="164" fontId="104" fillId="77" borderId="106" xfId="7" applyNumberFormat="1" applyFont="1" applyFill="1" applyBorder="1" applyAlignment="1">
      <alignment horizontal="right" vertical="center"/>
    </xf>
    <xf numFmtId="0" fontId="109" fillId="3" borderId="105" xfId="20964" applyFont="1" applyFill="1" applyBorder="1" applyAlignment="1">
      <alignment horizontal="center" vertical="center"/>
    </xf>
    <xf numFmtId="0" fontId="110"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9" fillId="70" borderId="105" xfId="20964" applyFont="1" applyFill="1" applyBorder="1" applyAlignment="1">
      <alignment horizontal="center" vertical="center"/>
    </xf>
    <xf numFmtId="164" fontId="105" fillId="3" borderId="107" xfId="7" applyNumberFormat="1" applyFont="1" applyFill="1" applyBorder="1" applyAlignment="1" applyProtection="1">
      <alignment horizontal="right" vertical="center"/>
      <protection locked="0"/>
    </xf>
    <xf numFmtId="0" fontId="110" fillId="3" borderId="107" xfId="20964" applyFont="1" applyFill="1" applyBorder="1" applyAlignment="1">
      <alignment horizontal="center" vertical="center"/>
    </xf>
    <xf numFmtId="0" fontId="45" fillId="3" borderId="109" xfId="20964" applyFont="1" applyFill="1" applyBorder="1" applyAlignment="1">
      <alignment vertical="center"/>
    </xf>
    <xf numFmtId="0" fontId="106"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0" fillId="0" borderId="107" xfId="0" applyFont="1" applyFill="1" applyBorder="1" applyAlignment="1">
      <alignment horizontal="left" vertical="center" wrapText="1"/>
    </xf>
    <xf numFmtId="10" fontId="96"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0"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0" borderId="107" xfId="0" applyNumberFormat="1" applyFont="1" applyFill="1" applyBorder="1" applyAlignment="1">
      <alignment vertical="center" wrapText="1"/>
    </xf>
    <xf numFmtId="3" fontId="103" fillId="36" borderId="108" xfId="0" applyNumberFormat="1" applyFont="1" applyFill="1" applyBorder="1" applyAlignment="1">
      <alignment vertical="center" wrapText="1"/>
    </xf>
    <xf numFmtId="3" fontId="103" fillId="0" borderId="10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0" borderId="9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164" fontId="3" fillId="0" borderId="89" xfId="7" applyNumberFormat="1" applyFont="1" applyBorder="1"/>
    <xf numFmtId="0" fontId="4" fillId="0" borderId="21" xfId="0" applyFont="1" applyBorder="1"/>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2" xfId="13" applyFont="1" applyFill="1" applyBorder="1" applyAlignment="1" applyProtection="1">
      <alignment horizontal="left" vertical="center" wrapText="1"/>
      <protection locked="0"/>
    </xf>
    <xf numFmtId="49" fontId="117" fillId="0" borderId="122" xfId="5" applyNumberFormat="1" applyFont="1" applyFill="1" applyBorder="1" applyAlignment="1" applyProtection="1">
      <alignment horizontal="right" vertical="center"/>
      <protection locked="0"/>
    </xf>
    <xf numFmtId="49" fontId="118" fillId="0" borderId="122" xfId="5" applyNumberFormat="1" applyFont="1" applyFill="1" applyBorder="1" applyAlignment="1" applyProtection="1">
      <alignment horizontal="right" vertical="center"/>
      <protection locked="0"/>
    </xf>
    <xf numFmtId="0" fontId="113" fillId="0" borderId="122" xfId="0" applyFont="1" applyFill="1" applyBorder="1"/>
    <xf numFmtId="166" fontId="112" fillId="0" borderId="122" xfId="20965" applyFont="1" applyFill="1" applyBorder="1"/>
    <xf numFmtId="49" fontId="117" fillId="0" borderId="122" xfId="5" applyNumberFormat="1" applyFont="1" applyFill="1" applyBorder="1" applyAlignment="1" applyProtection="1">
      <alignment horizontal="right" vertical="center" wrapText="1"/>
      <protection locked="0"/>
    </xf>
    <xf numFmtId="49" fontId="118" fillId="0" borderId="122" xfId="5" applyNumberFormat="1" applyFont="1" applyFill="1" applyBorder="1" applyAlignment="1" applyProtection="1">
      <alignment horizontal="right" vertical="center" wrapText="1"/>
      <protection locked="0"/>
    </xf>
    <xf numFmtId="0" fontId="113" fillId="0" borderId="0" xfId="0" applyFont="1" applyFill="1"/>
    <xf numFmtId="0" fontId="112" fillId="0" borderId="122" xfId="0" applyNumberFormat="1" applyFont="1" applyFill="1" applyBorder="1" applyAlignment="1">
      <alignment horizontal="left" vertical="center" wrapText="1"/>
    </xf>
    <xf numFmtId="0" fontId="116" fillId="0" borderId="122" xfId="0" applyFont="1" applyFill="1" applyBorder="1"/>
    <xf numFmtId="0" fontId="113" fillId="0" borderId="0" xfId="0" applyFont="1" applyFill="1" applyBorder="1"/>
    <xf numFmtId="0" fontId="115" fillId="0" borderId="122" xfId="0" applyFont="1" applyFill="1" applyBorder="1" applyAlignment="1">
      <alignment horizontal="left" indent="1"/>
    </xf>
    <xf numFmtId="0" fontId="115" fillId="0" borderId="122" xfId="0" applyFont="1" applyFill="1" applyBorder="1" applyAlignment="1">
      <alignment horizontal="left" wrapText="1" indent="1"/>
    </xf>
    <xf numFmtId="0" fontId="112" fillId="0" borderId="122" xfId="0" applyFont="1" applyFill="1" applyBorder="1" applyAlignment="1">
      <alignment horizontal="left" indent="1"/>
    </xf>
    <xf numFmtId="0" fontId="112" fillId="0" borderId="122" xfId="0" applyNumberFormat="1" applyFont="1" applyFill="1" applyBorder="1" applyAlignment="1">
      <alignment horizontal="left" indent="1"/>
    </xf>
    <xf numFmtId="0" fontId="112" fillId="0" borderId="122" xfId="0" applyFont="1" applyFill="1" applyBorder="1" applyAlignment="1">
      <alignment horizontal="left" wrapText="1" indent="2"/>
    </xf>
    <xf numFmtId="0" fontId="115" fillId="0" borderId="122" xfId="0" applyFont="1" applyFill="1" applyBorder="1" applyAlignment="1">
      <alignment horizontal="left" vertical="center" indent="1"/>
    </xf>
    <xf numFmtId="0" fontId="113" fillId="0" borderId="122" xfId="0" applyFont="1" applyFill="1" applyBorder="1" applyAlignment="1">
      <alignment horizontal="left" wrapText="1"/>
    </xf>
    <xf numFmtId="0" fontId="113" fillId="0" borderId="122" xfId="0" applyFont="1" applyFill="1" applyBorder="1" applyAlignment="1">
      <alignment horizontal="left" wrapText="1" indent="2"/>
    </xf>
    <xf numFmtId="49" fontId="113" fillId="0" borderId="122" xfId="0" applyNumberFormat="1" applyFont="1" applyFill="1" applyBorder="1" applyAlignment="1">
      <alignment horizontal="left" indent="3"/>
    </xf>
    <xf numFmtId="49" fontId="113" fillId="0" borderId="122" xfId="0" applyNumberFormat="1" applyFont="1" applyFill="1" applyBorder="1" applyAlignment="1">
      <alignment horizontal="left" indent="1"/>
    </xf>
    <xf numFmtId="49" fontId="113" fillId="0" borderId="122" xfId="0" applyNumberFormat="1" applyFont="1" applyFill="1" applyBorder="1" applyAlignment="1">
      <alignment horizontal="left" vertical="top" wrapText="1" indent="2"/>
    </xf>
    <xf numFmtId="49" fontId="113" fillId="0" borderId="122" xfId="0" applyNumberFormat="1" applyFont="1" applyFill="1" applyBorder="1" applyAlignment="1">
      <alignment horizontal="left" wrapText="1" indent="3"/>
    </xf>
    <xf numFmtId="49" fontId="113" fillId="0" borderId="122" xfId="0" applyNumberFormat="1" applyFont="1" applyFill="1" applyBorder="1" applyAlignment="1">
      <alignment horizontal="left" wrapText="1" indent="2"/>
    </xf>
    <xf numFmtId="0" fontId="113" fillId="0" borderId="122" xfId="0" applyNumberFormat="1" applyFont="1" applyFill="1" applyBorder="1" applyAlignment="1">
      <alignment horizontal="left" wrapText="1" indent="1"/>
    </xf>
    <xf numFmtId="49" fontId="113" fillId="0" borderId="122"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3" xfId="0" applyFont="1" applyFill="1" applyBorder="1" applyAlignment="1">
      <alignment horizontal="center" vertical="center" wrapText="1"/>
    </xf>
    <xf numFmtId="0" fontId="115" fillId="0" borderId="122" xfId="0" applyNumberFormat="1" applyFont="1" applyFill="1" applyBorder="1" applyAlignment="1">
      <alignment horizontal="left" vertical="center" wrapText="1"/>
    </xf>
    <xf numFmtId="0" fontId="113" fillId="0" borderId="122" xfId="0" applyFont="1" applyFill="1" applyBorder="1" applyAlignment="1">
      <alignment horizontal="left" indent="1"/>
    </xf>
    <xf numFmtId="0" fontId="6" fillId="0" borderId="122" xfId="17" applyBorder="1" applyAlignment="1" applyProtection="1"/>
    <xf numFmtId="0" fontId="116"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9" fillId="0" borderId="122"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2" xfId="0" applyFont="1" applyFill="1" applyBorder="1" applyAlignment="1">
      <alignment horizontal="center" vertical="center"/>
    </xf>
    <xf numFmtId="0" fontId="113" fillId="0" borderId="122" xfId="0" applyFont="1" applyFill="1" applyBorder="1" applyAlignment="1">
      <alignment horizontal="center" vertical="center" wrapText="1"/>
    </xf>
    <xf numFmtId="0" fontId="116" fillId="0" borderId="0" xfId="0" applyFont="1" applyFill="1"/>
    <xf numFmtId="0" fontId="113" fillId="0" borderId="122" xfId="0" applyFont="1" applyFill="1" applyBorder="1" applyAlignment="1">
      <alignment wrapText="1"/>
    </xf>
    <xf numFmtId="0" fontId="113" fillId="0" borderId="122"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2" xfId="0" applyNumberFormat="1" applyFont="1" applyFill="1" applyBorder="1" applyAlignment="1">
      <alignment horizontal="center" vertical="center" wrapText="1"/>
    </xf>
    <xf numFmtId="0" fontId="113" fillId="0" borderId="122" xfId="0" applyFont="1" applyFill="1" applyBorder="1" applyAlignment="1">
      <alignment horizontal="center"/>
    </xf>
    <xf numFmtId="0" fontId="113" fillId="0" borderId="7" xfId="0" applyFont="1" applyFill="1" applyBorder="1"/>
    <xf numFmtId="0" fontId="113" fillId="0" borderId="122" xfId="0" applyFont="1" applyFill="1" applyBorder="1" applyAlignment="1">
      <alignment horizontal="left" indent="2"/>
    </xf>
    <xf numFmtId="0" fontId="113" fillId="0" borderId="122"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2" xfId="0" applyFont="1" applyFill="1" applyBorder="1" applyAlignment="1">
      <alignment horizontal="center" vertical="center" wrapText="1"/>
    </xf>
    <xf numFmtId="0" fontId="113" fillId="79" borderId="122" xfId="0" applyFont="1" applyFill="1" applyBorder="1"/>
    <xf numFmtId="0" fontId="116" fillId="79" borderId="122" xfId="0" applyFont="1" applyFill="1" applyBorder="1"/>
    <xf numFmtId="0" fontId="85" fillId="0" borderId="122" xfId="0" applyFont="1" applyBorder="1"/>
    <xf numFmtId="10" fontId="84" fillId="0" borderId="23" xfId="20962" applyNumberFormat="1" applyFont="1" applyBorder="1" applyAlignment="1"/>
    <xf numFmtId="10" fontId="84" fillId="0" borderId="42" xfId="20962" applyNumberFormat="1" applyFont="1" applyBorder="1" applyAlignment="1"/>
    <xf numFmtId="164" fontId="3" fillId="0" borderId="89" xfId="7" applyNumberFormat="1" applyFont="1" applyFill="1" applyBorder="1" applyAlignment="1">
      <alignment horizontal="right" vertical="center" wrapText="1"/>
    </xf>
    <xf numFmtId="164" fontId="4" fillId="36" borderId="89" xfId="7" applyNumberFormat="1" applyFont="1" applyFill="1" applyBorder="1" applyAlignment="1">
      <alignment horizontal="left" vertical="center" wrapText="1"/>
    </xf>
    <xf numFmtId="164" fontId="4" fillId="36" borderId="89"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9" fontId="3" fillId="0" borderId="102" xfId="20962" applyNumberFormat="1" applyFont="1" applyFill="1" applyBorder="1" applyAlignment="1">
      <alignment vertical="center"/>
    </xf>
    <xf numFmtId="9" fontId="3" fillId="0" borderId="103" xfId="20962" applyNumberFormat="1" applyFont="1" applyFill="1" applyBorder="1" applyAlignment="1">
      <alignment vertical="center"/>
    </xf>
    <xf numFmtId="9" fontId="3" fillId="0" borderId="0" xfId="20962" applyNumberFormat="1" applyFont="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99" xfId="7" applyNumberFormat="1" applyFont="1" applyFill="1" applyBorder="1" applyAlignment="1">
      <alignment vertical="center"/>
    </xf>
    <xf numFmtId="10" fontId="105" fillId="0" borderId="107" xfId="20962" applyNumberFormat="1" applyFont="1" applyFill="1" applyBorder="1" applyAlignment="1" applyProtection="1">
      <alignment horizontal="right" vertical="center"/>
      <protection locked="0"/>
    </xf>
    <xf numFmtId="164" fontId="116" fillId="0" borderId="122" xfId="7" applyNumberFormat="1" applyFont="1" applyFill="1" applyBorder="1"/>
    <xf numFmtId="164" fontId="113" fillId="0" borderId="122" xfId="7" applyNumberFormat="1" applyFont="1" applyFill="1" applyBorder="1"/>
    <xf numFmtId="164" fontId="112" fillId="0" borderId="122" xfId="7" applyNumberFormat="1" applyFont="1" applyFill="1" applyBorder="1"/>
    <xf numFmtId="164" fontId="113" fillId="0" borderId="122" xfId="7" applyNumberFormat="1" applyFont="1" applyFill="1" applyBorder="1" applyAlignment="1">
      <alignment horizontal="left" indent="1"/>
    </xf>
    <xf numFmtId="164" fontId="116" fillId="0" borderId="122" xfId="7" applyNumberFormat="1" applyFont="1" applyBorder="1"/>
    <xf numFmtId="164" fontId="113" fillId="0" borderId="122" xfId="7" applyNumberFormat="1" applyFont="1" applyBorder="1"/>
    <xf numFmtId="164" fontId="113" fillId="80" borderId="122" xfId="7" applyNumberFormat="1" applyFont="1" applyFill="1" applyBorder="1"/>
    <xf numFmtId="164" fontId="113" fillId="0" borderId="122" xfId="7" applyNumberFormat="1" applyFont="1" applyBorder="1" applyAlignment="1">
      <alignment horizontal="left" indent="1"/>
    </xf>
    <xf numFmtId="164" fontId="116" fillId="0" borderId="7" xfId="7" applyNumberFormat="1" applyFont="1" applyFill="1" applyBorder="1"/>
    <xf numFmtId="164" fontId="113" fillId="0" borderId="122" xfId="7" applyNumberFormat="1" applyFont="1" applyFill="1" applyBorder="1" applyAlignment="1">
      <alignment horizontal="left" indent="2"/>
    </xf>
    <xf numFmtId="164" fontId="113" fillId="0" borderId="122" xfId="7" applyNumberFormat="1" applyFont="1" applyFill="1" applyBorder="1" applyAlignment="1">
      <alignment horizontal="left" indent="3"/>
    </xf>
    <xf numFmtId="164" fontId="113" fillId="0" borderId="122" xfId="7" applyNumberFormat="1" applyFont="1" applyFill="1" applyBorder="1" applyAlignment="1">
      <alignment horizontal="left" vertical="top" wrapText="1" indent="2"/>
    </xf>
    <xf numFmtId="164" fontId="113" fillId="0" borderId="122" xfId="7" applyNumberFormat="1" applyFont="1" applyFill="1" applyBorder="1" applyAlignment="1">
      <alignment horizontal="left" wrapText="1" indent="3"/>
    </xf>
    <xf numFmtId="164" fontId="113" fillId="0" borderId="122" xfId="7" applyNumberFormat="1" applyFont="1" applyFill="1" applyBorder="1" applyAlignment="1">
      <alignment horizontal="left" wrapText="1" indent="2"/>
    </xf>
    <xf numFmtId="164" fontId="113" fillId="0" borderId="122" xfId="7" applyNumberFormat="1" applyFont="1" applyFill="1" applyBorder="1" applyAlignment="1">
      <alignment horizontal="left" wrapText="1" indent="1"/>
    </xf>
    <xf numFmtId="164" fontId="112" fillId="0" borderId="122" xfId="7" applyNumberFormat="1" applyFont="1" applyFill="1" applyBorder="1" applyAlignment="1">
      <alignment horizontal="left" vertical="center" wrapText="1"/>
    </xf>
    <xf numFmtId="164" fontId="113" fillId="0" borderId="122" xfId="7" applyNumberFormat="1" applyFont="1" applyFill="1" applyBorder="1" applyAlignment="1">
      <alignment horizontal="center" vertical="center" wrapText="1"/>
    </xf>
    <xf numFmtId="164" fontId="113" fillId="0" borderId="122" xfId="7" applyNumberFormat="1" applyFont="1" applyFill="1" applyBorder="1" applyAlignment="1">
      <alignment horizontal="center" vertical="center"/>
    </xf>
    <xf numFmtId="164" fontId="115" fillId="0" borderId="122" xfId="7" applyNumberFormat="1" applyFont="1" applyFill="1" applyBorder="1" applyAlignment="1">
      <alignment horizontal="left" vertical="center" wrapText="1"/>
    </xf>
    <xf numFmtId="0" fontId="45" fillId="0" borderId="124" xfId="0" applyFont="1" applyFill="1" applyBorder="1" applyAlignment="1" applyProtection="1">
      <alignment horizontal="center"/>
    </xf>
    <xf numFmtId="0" fontId="2" fillId="0" borderId="122"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0" fontId="2" fillId="0" borderId="124" xfId="0" applyFont="1" applyFill="1" applyBorder="1" applyAlignment="1" applyProtection="1">
      <alignment horizontal="left"/>
    </xf>
    <xf numFmtId="193" fontId="2" fillId="0" borderId="122" xfId="7" applyNumberFormat="1" applyFont="1" applyFill="1" applyBorder="1" applyAlignment="1" applyProtection="1">
      <alignment horizontal="right"/>
    </xf>
    <xf numFmtId="193" fontId="2" fillId="36" borderId="122" xfId="7" applyNumberFormat="1" applyFont="1" applyFill="1" applyBorder="1" applyAlignment="1" applyProtection="1">
      <alignment horizontal="right"/>
    </xf>
    <xf numFmtId="193" fontId="2" fillId="0" borderId="126" xfId="0" applyNumberFormat="1" applyFont="1" applyFill="1" applyBorder="1" applyAlignment="1" applyProtection="1">
      <alignment horizontal="right"/>
    </xf>
    <xf numFmtId="193" fontId="2" fillId="0" borderId="122" xfId="0" applyNumberFormat="1" applyFont="1" applyFill="1" applyBorder="1" applyAlignment="1" applyProtection="1">
      <alignment horizontal="right"/>
    </xf>
    <xf numFmtId="193" fontId="2" fillId="36"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2"/>
    </xf>
    <xf numFmtId="0" fontId="45" fillId="0" borderId="124" xfId="0" applyFont="1" applyFill="1" applyBorder="1" applyAlignment="1" applyProtection="1"/>
    <xf numFmtId="193" fontId="2" fillId="0" borderId="122" xfId="7" applyNumberFormat="1" applyFont="1" applyFill="1" applyBorder="1" applyAlignment="1" applyProtection="1">
      <alignment horizontal="right"/>
      <protection locked="0"/>
    </xf>
    <xf numFmtId="193" fontId="2" fillId="0" borderId="126" xfId="0" applyNumberFormat="1" applyFont="1" applyFill="1" applyBorder="1" applyAlignment="1" applyProtection="1">
      <alignment horizontal="right"/>
      <protection locked="0"/>
    </xf>
    <xf numFmtId="193" fontId="2" fillId="0" borderId="122" xfId="0" applyNumberFormat="1" applyFont="1" applyFill="1" applyBorder="1" applyAlignment="1" applyProtection="1">
      <alignment horizontal="right"/>
      <protection locked="0"/>
    </xf>
    <xf numFmtId="193" fontId="2" fillId="0"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1"/>
    </xf>
    <xf numFmtId="0" fontId="45" fillId="0" borderId="124" xfId="0" applyFont="1" applyFill="1" applyBorder="1" applyAlignment="1" applyProtection="1">
      <alignment horizontal="left"/>
    </xf>
    <xf numFmtId="0" fontId="2" fillId="0" borderId="122" xfId="0" applyFont="1" applyFill="1" applyBorder="1" applyAlignment="1">
      <alignment horizontal="left" vertical="center"/>
    </xf>
    <xf numFmtId="0" fontId="2" fillId="0" borderId="122" xfId="0" applyFont="1" applyFill="1" applyBorder="1" applyAlignment="1">
      <alignment horizontal="center" vertical="center" wrapText="1"/>
    </xf>
    <xf numFmtId="0" fontId="2" fillId="0" borderId="89" xfId="0" applyFont="1" applyFill="1" applyBorder="1" applyAlignment="1">
      <alignment horizontal="center" vertical="center" wrapText="1"/>
    </xf>
    <xf numFmtId="38" fontId="2" fillId="0" borderId="122" xfId="0" applyNumberFormat="1" applyFont="1" applyFill="1" applyBorder="1" applyAlignment="1" applyProtection="1">
      <alignment horizontal="right"/>
      <protection locked="0"/>
    </xf>
    <xf numFmtId="38" fontId="2" fillId="0" borderId="89" xfId="0" applyNumberFormat="1" applyFont="1" applyFill="1" applyBorder="1" applyAlignment="1" applyProtection="1">
      <alignment horizontal="right"/>
      <protection locked="0"/>
    </xf>
    <xf numFmtId="0" fontId="2" fillId="0" borderId="122" xfId="0" applyFont="1" applyFill="1" applyBorder="1" applyAlignment="1">
      <alignment horizontal="left" wrapText="1" indent="1"/>
    </xf>
    <xf numFmtId="1" fontId="2" fillId="36" borderId="122" xfId="7" applyNumberFormat="1" applyFont="1" applyFill="1" applyBorder="1" applyAlignment="1" applyProtection="1">
      <alignment horizontal="right"/>
    </xf>
    <xf numFmtId="1" fontId="2" fillId="36" borderId="89" xfId="7" applyNumberFormat="1" applyFont="1" applyFill="1" applyBorder="1" applyAlignment="1" applyProtection="1">
      <alignment horizontal="right"/>
    </xf>
    <xf numFmtId="38" fontId="2" fillId="36" borderId="122" xfId="0" applyNumberFormat="1" applyFont="1" applyFill="1" applyBorder="1" applyAlignment="1">
      <alignment horizontal="right"/>
    </xf>
    <xf numFmtId="0" fontId="2" fillId="0" borderId="122" xfId="0" applyFont="1" applyFill="1" applyBorder="1" applyAlignment="1">
      <alignment horizontal="left" wrapText="1" indent="2"/>
    </xf>
    <xf numFmtId="0" fontId="45" fillId="0" borderId="122" xfId="0" applyFont="1" applyFill="1" applyBorder="1" applyAlignment="1"/>
    <xf numFmtId="38" fontId="2" fillId="3" borderId="122" xfId="0" applyNumberFormat="1" applyFont="1" applyFill="1" applyBorder="1" applyAlignment="1" applyProtection="1">
      <alignment horizontal="right"/>
      <protection locked="0"/>
    </xf>
    <xf numFmtId="1" fontId="2" fillId="3" borderId="122" xfId="7" applyNumberFormat="1" applyFont="1" applyFill="1" applyBorder="1" applyAlignment="1" applyProtection="1">
      <alignment horizontal="right"/>
    </xf>
    <xf numFmtId="1" fontId="2" fillId="3" borderId="89" xfId="7" applyNumberFormat="1" applyFont="1" applyFill="1" applyBorder="1" applyAlignment="1" applyProtection="1">
      <alignment horizontal="right"/>
    </xf>
    <xf numFmtId="0" fontId="45" fillId="0" borderId="122" xfId="0" applyFont="1" applyFill="1" applyBorder="1" applyAlignment="1">
      <alignment horizontal="left"/>
    </xf>
    <xf numFmtId="0" fontId="45" fillId="0" borderId="122" xfId="0" applyFont="1" applyFill="1" applyBorder="1" applyAlignment="1">
      <alignment horizontal="center"/>
    </xf>
    <xf numFmtId="0" fontId="45" fillId="3" borderId="122" xfId="0" applyFont="1" applyFill="1" applyBorder="1" applyAlignment="1">
      <alignment horizontal="center"/>
    </xf>
    <xf numFmtId="0" fontId="2" fillId="0" borderId="122" xfId="0" applyFont="1" applyFill="1" applyBorder="1" applyAlignment="1">
      <alignment horizontal="left" indent="1"/>
    </xf>
    <xf numFmtId="38" fontId="2" fillId="36" borderId="122" xfId="0" applyNumberFormat="1" applyFont="1" applyFill="1" applyBorder="1" applyAlignment="1" applyProtection="1">
      <alignment horizontal="right"/>
    </xf>
    <xf numFmtId="0" fontId="45" fillId="0" borderId="122" xfId="0" applyFont="1" applyFill="1" applyBorder="1" applyAlignment="1">
      <alignment horizontal="left" indent="1"/>
    </xf>
    <xf numFmtId="0" fontId="45" fillId="0" borderId="122" xfId="0" applyFont="1" applyFill="1" applyBorder="1" applyAlignment="1">
      <alignment horizontal="left" vertical="center" wrapText="1"/>
    </xf>
    <xf numFmtId="38" fontId="2" fillId="0" borderId="122" xfId="0" applyNumberFormat="1" applyFont="1" applyFill="1" applyBorder="1" applyAlignment="1" applyProtection="1">
      <alignment horizontal="right" vertical="center"/>
      <protection locked="0"/>
    </xf>
    <xf numFmtId="0" fontId="45" fillId="0" borderId="122" xfId="0" applyFont="1" applyFill="1" applyBorder="1" applyAlignment="1" applyProtection="1">
      <alignment horizontal="left"/>
      <protection locked="0"/>
    </xf>
    <xf numFmtId="193" fontId="2" fillId="36" borderId="122" xfId="0" applyNumberFormat="1" applyFont="1" applyFill="1" applyBorder="1" applyAlignment="1" applyProtection="1">
      <alignment horizontal="right"/>
    </xf>
    <xf numFmtId="0" fontId="2" fillId="0" borderId="122" xfId="0" applyFont="1" applyFill="1" applyBorder="1" applyAlignment="1" applyProtection="1">
      <alignment horizontal="left" indent="4"/>
      <protection locked="0"/>
    </xf>
    <xf numFmtId="0" fontId="45"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95" fillId="0" borderId="126" xfId="0" applyNumberFormat="1" applyFont="1" applyFill="1" applyBorder="1" applyAlignment="1">
      <alignment vertical="center" wrapText="1"/>
    </xf>
    <xf numFmtId="0" fontId="2" fillId="0" borderId="122" xfId="0" applyFont="1" applyFill="1" applyBorder="1" applyAlignment="1" applyProtection="1">
      <alignment horizontal="left" vertical="center" indent="11"/>
      <protection locked="0"/>
    </xf>
    <xf numFmtId="0" fontId="46" fillId="0" borderId="122" xfId="0" applyFont="1" applyFill="1" applyBorder="1" applyAlignment="1" applyProtection="1">
      <alignment horizontal="left" vertical="center" indent="17"/>
      <protection locked="0"/>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64" fontId="85" fillId="0" borderId="0" xfId="7" applyNumberFormat="1" applyFont="1"/>
    <xf numFmtId="193" fontId="85" fillId="0" borderId="0" xfId="0" applyNumberFormat="1" applyFont="1"/>
    <xf numFmtId="38" fontId="84" fillId="0" borderId="0" xfId="0" applyNumberFormat="1" applyFont="1"/>
    <xf numFmtId="193" fontId="85" fillId="0" borderId="0" xfId="0" applyNumberFormat="1" applyFont="1" applyFill="1"/>
    <xf numFmtId="3" fontId="89" fillId="0" borderId="0" xfId="0" applyNumberFormat="1" applyFont="1"/>
    <xf numFmtId="14" fontId="2" fillId="0" borderId="0" xfId="0" applyNumberFormat="1" applyFont="1" applyAlignment="1">
      <alignment horizontal="left"/>
    </xf>
    <xf numFmtId="0" fontId="3" fillId="0" borderId="122" xfId="0" applyFont="1" applyFill="1" applyBorder="1" applyAlignment="1">
      <alignment horizontal="center"/>
    </xf>
    <xf numFmtId="0" fontId="3" fillId="0" borderId="122" xfId="0" applyFont="1" applyBorder="1" applyAlignment="1">
      <alignment horizontal="center"/>
    </xf>
    <xf numFmtId="0" fontId="3" fillId="0" borderId="122" xfId="0" applyFont="1" applyBorder="1" applyAlignment="1">
      <alignment wrapText="1"/>
    </xf>
    <xf numFmtId="164" fontId="3" fillId="0" borderId="122" xfId="7" applyNumberFormat="1" applyFont="1" applyBorder="1"/>
    <xf numFmtId="0" fontId="99" fillId="0" borderId="122" xfId="0" applyFont="1" applyBorder="1" applyAlignment="1">
      <alignment horizontal="left" wrapText="1" indent="2"/>
    </xf>
    <xf numFmtId="169" fontId="9" fillId="37" borderId="122" xfId="20" applyBorder="1"/>
    <xf numFmtId="164" fontId="3" fillId="0" borderId="122" xfId="7" applyNumberFormat="1" applyFont="1" applyBorder="1" applyAlignment="1">
      <alignment vertical="center"/>
    </xf>
    <xf numFmtId="0" fontId="4" fillId="0" borderId="122" xfId="0" applyFont="1" applyBorder="1" applyAlignment="1">
      <alignment wrapText="1"/>
    </xf>
    <xf numFmtId="164" fontId="3" fillId="0" borderId="122" xfId="7" applyNumberFormat="1" applyFont="1" applyFill="1" applyBorder="1"/>
    <xf numFmtId="164" fontId="3" fillId="0" borderId="122" xfId="7" applyNumberFormat="1" applyFont="1" applyFill="1" applyBorder="1" applyAlignment="1">
      <alignment vertical="center"/>
    </xf>
    <xf numFmtId="0" fontId="99" fillId="0" borderId="122" xfId="0" applyFont="1" applyBorder="1" applyAlignment="1">
      <alignment horizontal="left" wrapText="1" indent="4"/>
    </xf>
    <xf numFmtId="164" fontId="3" fillId="0" borderId="78" xfId="7" applyNumberFormat="1" applyFont="1" applyFill="1" applyBorder="1"/>
    <xf numFmtId="164" fontId="2" fillId="37" borderId="0" xfId="7" applyNumberFormat="1" applyFont="1" applyFill="1" applyBorder="1"/>
    <xf numFmtId="164" fontId="2" fillId="37" borderId="104" xfId="7" applyNumberFormat="1" applyFont="1" applyFill="1" applyBorder="1"/>
    <xf numFmtId="193" fontId="2" fillId="0" borderId="122" xfId="0" applyNumberFormat="1" applyFont="1" applyFill="1" applyBorder="1" applyAlignment="1" applyProtection="1">
      <alignment vertical="center" wrapText="1"/>
      <protection locked="0"/>
    </xf>
    <xf numFmtId="193" fontId="84" fillId="0" borderId="122" xfId="0" applyNumberFormat="1" applyFont="1" applyFill="1" applyBorder="1" applyAlignment="1" applyProtection="1">
      <alignment vertical="center" wrapText="1"/>
      <protection locked="0"/>
    </xf>
    <xf numFmtId="193" fontId="84" fillId="0" borderId="89" xfId="0" applyNumberFormat="1" applyFont="1" applyFill="1" applyBorder="1" applyAlignment="1" applyProtection="1">
      <alignment vertical="center" wrapText="1"/>
      <protection locked="0"/>
    </xf>
    <xf numFmtId="169" fontId="2" fillId="37" borderId="0" xfId="20" applyFont="1" applyBorder="1"/>
    <xf numFmtId="169" fontId="2" fillId="37" borderId="104" xfId="20" applyFont="1" applyBorder="1"/>
    <xf numFmtId="193" fontId="2" fillId="0" borderId="122" xfId="0" applyNumberFormat="1" applyFont="1" applyFill="1" applyBorder="1" applyAlignment="1" applyProtection="1">
      <alignment horizontal="right" vertical="center" wrapText="1"/>
      <protection locked="0"/>
    </xf>
    <xf numFmtId="193" fontId="45" fillId="0" borderId="122" xfId="0" applyNumberFormat="1" applyFont="1" applyFill="1" applyBorder="1" applyAlignment="1" applyProtection="1">
      <alignment horizontal="right" vertical="center" wrapText="1"/>
      <protection locked="0"/>
    </xf>
    <xf numFmtId="10" fontId="2" fillId="0" borderId="122" xfId="20962" applyNumberFormat="1" applyFont="1" applyBorder="1" applyAlignment="1" applyProtection="1">
      <alignment horizontal="right" vertical="center" wrapText="1"/>
      <protection locked="0"/>
    </xf>
    <xf numFmtId="10" fontId="84" fillId="0" borderId="122" xfId="20962" applyNumberFormat="1" applyFont="1" applyBorder="1" applyAlignment="1" applyProtection="1">
      <alignment vertical="center" wrapText="1"/>
      <protection locked="0"/>
    </xf>
    <xf numFmtId="10" fontId="84" fillId="0" borderId="89"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4" xfId="20962" applyNumberFormat="1" applyFont="1" applyFill="1" applyBorder="1"/>
    <xf numFmtId="10" fontId="2" fillId="2" borderId="122" xfId="20962" applyNumberFormat="1" applyFont="1" applyFill="1" applyBorder="1" applyAlignment="1" applyProtection="1">
      <alignment vertical="center"/>
      <protection locked="0"/>
    </xf>
    <xf numFmtId="10" fontId="87" fillId="2" borderId="122"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2" fillId="0" borderId="122" xfId="20962" applyNumberFormat="1" applyFont="1" applyFill="1" applyBorder="1" applyAlignment="1" applyProtection="1">
      <alignment horizontal="right" vertical="center" wrapText="1"/>
      <protection locked="0"/>
    </xf>
    <xf numFmtId="10" fontId="84" fillId="0" borderId="122" xfId="20962" applyNumberFormat="1" applyFont="1" applyFill="1" applyBorder="1" applyAlignment="1" applyProtection="1">
      <alignment horizontal="right" vertical="center" wrapText="1"/>
      <protection locked="0"/>
    </xf>
    <xf numFmtId="10" fontId="84" fillId="0" borderId="89" xfId="20962" applyNumberFormat="1" applyFont="1" applyFill="1" applyBorder="1" applyAlignment="1" applyProtection="1">
      <alignment horizontal="right" vertical="center" wrapText="1"/>
      <protection locked="0"/>
    </xf>
    <xf numFmtId="193" fontId="2" fillId="2" borderId="122" xfId="0" applyNumberFormat="1" applyFont="1" applyFill="1" applyBorder="1" applyAlignment="1" applyProtection="1">
      <alignment vertical="center"/>
      <protection locked="0"/>
    </xf>
    <xf numFmtId="193" fontId="87" fillId="2" borderId="122" xfId="0" applyNumberFormat="1" applyFont="1" applyFill="1" applyBorder="1" applyAlignment="1" applyProtection="1">
      <alignment vertical="center"/>
      <protection locked="0"/>
    </xf>
    <xf numFmtId="193" fontId="87" fillId="2" borderId="89" xfId="0" applyNumberFormat="1" applyFont="1" applyFill="1" applyBorder="1" applyAlignment="1" applyProtection="1">
      <alignment vertical="center"/>
      <protection locked="0"/>
    </xf>
    <xf numFmtId="9" fontId="2" fillId="2" borderId="123" xfId="20962" applyFont="1" applyFill="1" applyBorder="1" applyAlignment="1" applyProtection="1">
      <alignment vertical="center"/>
      <protection locked="0"/>
    </xf>
    <xf numFmtId="9" fontId="87" fillId="2" borderId="123"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193" fontId="2" fillId="2" borderId="123" xfId="0" applyNumberFormat="1" applyFont="1" applyFill="1" applyBorder="1" applyAlignment="1" applyProtection="1">
      <alignment vertical="center"/>
      <protection locked="0"/>
    </xf>
    <xf numFmtId="193" fontId="87" fillId="2" borderId="123"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4" fontId="2" fillId="2" borderId="25" xfId="0" applyNumberFormat="1" applyFont="1" applyFill="1" applyBorder="1" applyAlignment="1" applyProtection="1">
      <alignment vertical="center"/>
      <protection locked="0"/>
    </xf>
    <xf numFmtId="194" fontId="87" fillId="2" borderId="25" xfId="0" applyNumberFormat="1" applyFont="1" applyFill="1" applyBorder="1" applyAlignment="1" applyProtection="1">
      <alignment vertical="center"/>
      <protection locked="0"/>
    </xf>
    <xf numFmtId="194" fontId="87" fillId="2" borderId="26" xfId="0" applyNumberFormat="1" applyFont="1" applyFill="1" applyBorder="1" applyAlignment="1" applyProtection="1">
      <alignment vertical="center"/>
      <protection locked="0"/>
    </xf>
    <xf numFmtId="0" fontId="84" fillId="0" borderId="0" xfId="0" applyFont="1" applyFill="1" applyBorder="1" applyAlignment="1">
      <alignment horizontal="left" vertical="center" wrapText="1"/>
    </xf>
    <xf numFmtId="0" fontId="2" fillId="0" borderId="0" xfId="0" applyFont="1" applyAlignment="1">
      <alignment horizontal="left"/>
    </xf>
    <xf numFmtId="0" fontId="84" fillId="0" borderId="0" xfId="0" applyFont="1" applyFill="1" applyAlignment="1">
      <alignment horizontal="left"/>
    </xf>
    <xf numFmtId="0" fontId="85" fillId="0" borderId="0" xfId="0" applyFont="1" applyFill="1" applyAlignment="1">
      <alignment horizontal="left"/>
    </xf>
    <xf numFmtId="0" fontId="85" fillId="0" borderId="0" xfId="0" applyFont="1" applyAlignment="1">
      <alignment horizontal="left"/>
    </xf>
    <xf numFmtId="0" fontId="2" fillId="0" borderId="0" xfId="11" applyFont="1" applyFill="1" applyBorder="1" applyAlignment="1" applyProtection="1">
      <alignment horizontal="left"/>
    </xf>
    <xf numFmtId="193" fontId="3" fillId="0" borderId="0" xfId="0" applyNumberFormat="1" applyFont="1"/>
    <xf numFmtId="43" fontId="3" fillId="0" borderId="0" xfId="0" applyNumberFormat="1" applyFont="1"/>
    <xf numFmtId="0" fontId="112" fillId="0" borderId="0" xfId="11" applyFont="1" applyFill="1" applyBorder="1" applyAlignment="1" applyProtection="1">
      <alignment horizontal="left"/>
    </xf>
    <xf numFmtId="0" fontId="113" fillId="0" borderId="0" xfId="0" applyFont="1" applyFill="1" applyAlignment="1">
      <alignment horizontal="left"/>
    </xf>
    <xf numFmtId="14" fontId="84" fillId="0" borderId="0" xfId="0" applyNumberFormat="1" applyFont="1" applyFill="1" applyAlignment="1">
      <alignment horizontal="left"/>
    </xf>
    <xf numFmtId="0" fontId="113" fillId="0" borderId="0" xfId="0" applyFont="1" applyFill="1" applyAlignment="1">
      <alignment horizontal="left" wrapText="1"/>
    </xf>
    <xf numFmtId="0" fontId="3" fillId="0" borderId="0" xfId="0" applyFont="1" applyAlignment="1">
      <alignment horizontal="left"/>
    </xf>
    <xf numFmtId="0" fontId="0" fillId="0" borderId="0" xfId="0" applyAlignment="1">
      <alignment horizontal="left"/>
    </xf>
    <xf numFmtId="0" fontId="84" fillId="0" borderId="0" xfId="0" applyFont="1" applyAlignment="1">
      <alignment horizontal="left"/>
    </xf>
    <xf numFmtId="0" fontId="89" fillId="0" borderId="0" xfId="0" applyFont="1" applyAlignment="1">
      <alignment horizontal="left"/>
    </xf>
    <xf numFmtId="0" fontId="3" fillId="0" borderId="0" xfId="0" applyFont="1" applyFill="1" applyAlignment="1">
      <alignment horizontal="left"/>
    </xf>
    <xf numFmtId="0" fontId="94" fillId="0" borderId="0" xfId="11" applyFont="1" applyFill="1" applyBorder="1" applyAlignment="1" applyProtection="1">
      <alignment horizontal="left"/>
    </xf>
    <xf numFmtId="0" fontId="2" fillId="0" borderId="0" xfId="0" applyFont="1" applyBorder="1" applyAlignment="1">
      <alignment horizontal="left"/>
    </xf>
    <xf numFmtId="0" fontId="84" fillId="0" borderId="0" xfId="0" applyFont="1" applyBorder="1" applyAlignment="1">
      <alignment horizontal="left"/>
    </xf>
    <xf numFmtId="0" fontId="89" fillId="0" borderId="0" xfId="0" applyFont="1" applyBorder="1" applyAlignment="1">
      <alignment horizontal="left"/>
    </xf>
    <xf numFmtId="14" fontId="84" fillId="0" borderId="0" xfId="0" applyNumberFormat="1" applyFont="1" applyAlignment="1">
      <alignment horizontal="left"/>
    </xf>
    <xf numFmtId="0" fontId="85" fillId="0" borderId="0" xfId="0" applyFont="1" applyBorder="1" applyAlignment="1">
      <alignment horizontal="left"/>
    </xf>
    <xf numFmtId="0" fontId="84" fillId="0" borderId="3" xfId="0" applyFont="1" applyBorder="1" applyAlignment="1">
      <alignment horizontal="left"/>
    </xf>
    <xf numFmtId="0" fontId="91" fillId="0" borderId="3" xfId="20960" applyFont="1" applyFill="1" applyBorder="1" applyAlignment="1" applyProtection="1">
      <alignment horizontal="left" vertical="center"/>
    </xf>
    <xf numFmtId="0" fontId="2" fillId="3" borderId="3" xfId="20960" applyFont="1" applyFill="1" applyBorder="1" applyAlignment="1" applyProtection="1">
      <alignment horizontal="left" indent="1"/>
    </xf>
    <xf numFmtId="0" fontId="85" fillId="0" borderId="122" xfId="0" applyFont="1" applyBorder="1" applyAlignment="1">
      <alignment horizontal="left"/>
    </xf>
    <xf numFmtId="0" fontId="86" fillId="0" borderId="0" xfId="0" applyFont="1" applyFill="1" applyBorder="1" applyAlignment="1">
      <alignment horizontal="left" wrapText="1"/>
    </xf>
    <xf numFmtId="0" fontId="86" fillId="0" borderId="0" xfId="0" applyFont="1" applyAlignment="1">
      <alignment horizontal="left"/>
    </xf>
    <xf numFmtId="0" fontId="113" fillId="0" borderId="123" xfId="0" applyFont="1" applyFill="1" applyBorder="1" applyAlignment="1">
      <alignment horizontal="center" vertical="center" wrapText="1"/>
    </xf>
    <xf numFmtId="193" fontId="94" fillId="36" borderId="122" xfId="5" applyNumberFormat="1" applyFont="1" applyFill="1" applyBorder="1" applyProtection="1">
      <protection locked="0"/>
    </xf>
    <xf numFmtId="14" fontId="84" fillId="0" borderId="0" xfId="0" applyNumberFormat="1" applyFont="1" applyFill="1"/>
    <xf numFmtId="0" fontId="0" fillId="0" borderId="7" xfId="0" applyBorder="1"/>
    <xf numFmtId="0" fontId="113" fillId="0" borderId="114" xfId="0" applyFont="1" applyFill="1" applyBorder="1" applyAlignment="1">
      <alignment horizontal="center" vertical="center" wrapText="1"/>
    </xf>
    <xf numFmtId="0" fontId="0" fillId="0" borderId="122" xfId="0" applyBorder="1" applyAlignment="1">
      <alignment horizontal="left" indent="2"/>
    </xf>
    <xf numFmtId="0" fontId="124" fillId="0" borderId="129" xfId="0" applyNumberFormat="1" applyFont="1" applyFill="1" applyBorder="1" applyAlignment="1">
      <alignment vertical="center" wrapText="1" readingOrder="1"/>
    </xf>
    <xf numFmtId="0" fontId="124" fillId="0" borderId="130" xfId="0" applyNumberFormat="1" applyFont="1" applyFill="1" applyBorder="1" applyAlignment="1">
      <alignment vertical="center" wrapText="1" readingOrder="1"/>
    </xf>
    <xf numFmtId="0" fontId="0" fillId="0" borderId="122" xfId="0" applyBorder="1" applyAlignment="1">
      <alignment horizontal="left" indent="3"/>
    </xf>
    <xf numFmtId="0" fontId="124" fillId="0" borderId="130" xfId="0" applyNumberFormat="1" applyFont="1" applyFill="1" applyBorder="1" applyAlignment="1">
      <alignment horizontal="left" vertical="center" wrapText="1" indent="1" readingOrder="1"/>
    </xf>
    <xf numFmtId="0" fontId="0" fillId="0" borderId="123" xfId="0" applyBorder="1" applyAlignment="1">
      <alignment horizontal="left" indent="2"/>
    </xf>
    <xf numFmtId="0" fontId="124" fillId="0" borderId="131" xfId="0" applyNumberFormat="1" applyFont="1" applyFill="1" applyBorder="1" applyAlignment="1">
      <alignment vertical="center" wrapText="1" readingOrder="1"/>
    </xf>
    <xf numFmtId="0" fontId="0" fillId="0" borderId="122" xfId="0" applyFill="1" applyBorder="1" applyAlignment="1">
      <alignment horizontal="left" indent="2"/>
    </xf>
    <xf numFmtId="0" fontId="125" fillId="0" borderId="122" xfId="0" applyNumberFormat="1" applyFont="1" applyFill="1" applyBorder="1" applyAlignment="1">
      <alignment vertical="center" wrapText="1" readingOrder="1"/>
    </xf>
    <xf numFmtId="0" fontId="84" fillId="0" borderId="122" xfId="0" applyFont="1" applyFill="1" applyBorder="1"/>
    <xf numFmtId="0" fontId="6" fillId="0" borderId="122" xfId="17" applyFill="1" applyBorder="1" applyAlignment="1" applyProtection="1"/>
    <xf numFmtId="43" fontId="121" fillId="0" borderId="122" xfId="7" applyFont="1" applyBorder="1"/>
    <xf numFmtId="9" fontId="121" fillId="0" borderId="122" xfId="20962" applyFont="1" applyBorder="1"/>
    <xf numFmtId="43" fontId="121" fillId="0" borderId="123" xfId="7" applyFont="1" applyBorder="1"/>
    <xf numFmtId="9" fontId="121" fillId="0" borderId="123" xfId="20962" applyFont="1" applyBorder="1"/>
    <xf numFmtId="43" fontId="126" fillId="0" borderId="122" xfId="7" applyFont="1" applyBorder="1"/>
    <xf numFmtId="9" fontId="126" fillId="0" borderId="122" xfId="20962" applyFont="1" applyBorder="1"/>
    <xf numFmtId="164" fontId="3" fillId="0" borderId="89" xfId="7" applyNumberFormat="1" applyFont="1" applyBorder="1" applyAlignment="1">
      <alignment vertical="center"/>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2"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8"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5" fillId="0" borderId="121" xfId="0" applyNumberFormat="1" applyFont="1" applyFill="1" applyBorder="1" applyAlignment="1">
      <alignment horizontal="left"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9"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20" fillId="0" borderId="122" xfId="0" applyFont="1" applyFill="1" applyBorder="1" applyAlignment="1">
      <alignment horizontal="center" vertical="center"/>
    </xf>
    <xf numFmtId="0" fontId="120" fillId="0" borderId="114" xfId="0" applyFont="1" applyFill="1" applyBorder="1" applyAlignment="1">
      <alignment horizontal="center" vertical="center"/>
    </xf>
    <xf numFmtId="0" fontId="120" fillId="0" borderId="116"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2"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6"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4" xfId="0" applyFont="1" applyFill="1" applyBorder="1" applyAlignment="1">
      <alignment horizontal="center" vertical="top" wrapText="1"/>
    </xf>
    <xf numFmtId="0" fontId="116" fillId="0" borderId="116"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26" xfId="0" applyFont="1" applyFill="1" applyBorder="1" applyAlignment="1">
      <alignment horizontal="center" vertical="center"/>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6"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7" xfId="0" applyNumberFormat="1" applyFont="1" applyFill="1" applyBorder="1" applyAlignment="1">
      <alignment horizontal="left" vertical="top" wrapText="1"/>
    </xf>
    <xf numFmtId="0" fontId="115" fillId="0" borderId="128" xfId="0" applyNumberFormat="1" applyFont="1" applyFill="1" applyBorder="1" applyAlignment="1">
      <alignment horizontal="left" vertical="top" wrapText="1"/>
    </xf>
    <xf numFmtId="0" fontId="123" fillId="0" borderId="122" xfId="0" applyFont="1" applyBorder="1" applyAlignment="1">
      <alignment horizontal="center" vertical="center" wrapText="1"/>
    </xf>
    <xf numFmtId="0" fontId="122" fillId="0" borderId="122" xfId="0" applyFont="1" applyBorder="1" applyAlignment="1">
      <alignment horizontal="center" vertical="center"/>
    </xf>
    <xf numFmtId="0" fontId="121" fillId="0" borderId="123" xfId="0" applyFont="1" applyBorder="1" applyAlignment="1">
      <alignment horizontal="center" vertical="center" wrapText="1"/>
    </xf>
    <xf numFmtId="0" fontId="121" fillId="0" borderId="114"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85" zoomScaleNormal="85" workbookViewId="0"/>
  </sheetViews>
  <sheetFormatPr defaultColWidth="9.08984375" defaultRowHeight="14"/>
  <cols>
    <col min="1" max="1" width="10.36328125" style="4" customWidth="1"/>
    <col min="2" max="2" width="138.453125" style="5" bestFit="1" customWidth="1"/>
    <col min="3" max="3" width="39.453125" style="5" customWidth="1"/>
    <col min="4" max="6" width="9.08984375" style="5"/>
    <col min="7" max="7" width="25" style="5" customWidth="1"/>
    <col min="8" max="16384" width="9.08984375" style="5"/>
  </cols>
  <sheetData>
    <row r="1" spans="1:3" s="657" customFormat="1">
      <c r="A1" s="676"/>
      <c r="B1" s="677" t="s">
        <v>343</v>
      </c>
      <c r="C1" s="676"/>
    </row>
    <row r="2" spans="1:3" s="657" customFormat="1">
      <c r="A2" s="678">
        <v>1</v>
      </c>
      <c r="B2" s="341" t="s">
        <v>344</v>
      </c>
      <c r="C2" s="679" t="s">
        <v>716</v>
      </c>
    </row>
    <row r="3" spans="1:3">
      <c r="A3" s="205">
        <v>2</v>
      </c>
      <c r="B3" s="342" t="s">
        <v>340</v>
      </c>
      <c r="C3" s="509" t="s">
        <v>717</v>
      </c>
    </row>
    <row r="4" spans="1:3">
      <c r="A4" s="205">
        <v>3</v>
      </c>
      <c r="B4" s="343" t="s">
        <v>345</v>
      </c>
      <c r="C4" s="509" t="s">
        <v>718</v>
      </c>
    </row>
    <row r="5" spans="1:3">
      <c r="A5" s="206">
        <v>4</v>
      </c>
      <c r="B5" s="344" t="s">
        <v>341</v>
      </c>
      <c r="C5" s="509" t="s">
        <v>719</v>
      </c>
    </row>
    <row r="6" spans="1:3" s="207" customFormat="1" ht="45.75" customHeight="1">
      <c r="A6" s="705" t="s">
        <v>419</v>
      </c>
      <c r="B6" s="706"/>
      <c r="C6" s="706"/>
    </row>
    <row r="7" spans="1:3">
      <c r="A7" s="208" t="s">
        <v>29</v>
      </c>
      <c r="B7" s="204" t="s">
        <v>342</v>
      </c>
    </row>
    <row r="8" spans="1:3">
      <c r="A8" s="161">
        <v>1</v>
      </c>
      <c r="B8" s="248" t="s">
        <v>20</v>
      </c>
    </row>
    <row r="9" spans="1:3">
      <c r="A9" s="161">
        <v>2</v>
      </c>
      <c r="B9" s="249" t="s">
        <v>21</v>
      </c>
    </row>
    <row r="10" spans="1:3">
      <c r="A10" s="161">
        <v>3</v>
      </c>
      <c r="B10" s="249" t="s">
        <v>22</v>
      </c>
    </row>
    <row r="11" spans="1:3">
      <c r="A11" s="161">
        <v>4</v>
      </c>
      <c r="B11" s="249" t="s">
        <v>23</v>
      </c>
      <c r="C11" s="73"/>
    </row>
    <row r="12" spans="1:3">
      <c r="A12" s="161">
        <v>5</v>
      </c>
      <c r="B12" s="249" t="s">
        <v>24</v>
      </c>
    </row>
    <row r="13" spans="1:3">
      <c r="A13" s="161">
        <v>6</v>
      </c>
      <c r="B13" s="250" t="s">
        <v>352</v>
      </c>
    </row>
    <row r="14" spans="1:3">
      <c r="A14" s="161">
        <v>7</v>
      </c>
      <c r="B14" s="249" t="s">
        <v>346</v>
      </c>
    </row>
    <row r="15" spans="1:3">
      <c r="A15" s="161">
        <v>8</v>
      </c>
      <c r="B15" s="249" t="s">
        <v>347</v>
      </c>
    </row>
    <row r="16" spans="1:3">
      <c r="A16" s="161">
        <v>9</v>
      </c>
      <c r="B16" s="249" t="s">
        <v>25</v>
      </c>
    </row>
    <row r="17" spans="1:2">
      <c r="A17" s="340" t="s">
        <v>418</v>
      </c>
      <c r="B17" s="339" t="s">
        <v>405</v>
      </c>
    </row>
    <row r="18" spans="1:2">
      <c r="A18" s="161">
        <v>10</v>
      </c>
      <c r="B18" s="249" t="s">
        <v>26</v>
      </c>
    </row>
    <row r="19" spans="1:2">
      <c r="A19" s="161">
        <v>11</v>
      </c>
      <c r="B19" s="250" t="s">
        <v>348</v>
      </c>
    </row>
    <row r="20" spans="1:2">
      <c r="A20" s="161">
        <v>12</v>
      </c>
      <c r="B20" s="250" t="s">
        <v>27</v>
      </c>
    </row>
    <row r="21" spans="1:2">
      <c r="A21" s="393">
        <v>13</v>
      </c>
      <c r="B21" s="394" t="s">
        <v>349</v>
      </c>
    </row>
    <row r="22" spans="1:2">
      <c r="A22" s="393">
        <v>14</v>
      </c>
      <c r="B22" s="395" t="s">
        <v>376</v>
      </c>
    </row>
    <row r="23" spans="1:2">
      <c r="A23" s="396">
        <v>15</v>
      </c>
      <c r="B23" s="397" t="s">
        <v>28</v>
      </c>
    </row>
    <row r="24" spans="1:2">
      <c r="A24" s="396">
        <v>15.1</v>
      </c>
      <c r="B24" s="398" t="s">
        <v>432</v>
      </c>
    </row>
    <row r="25" spans="1:2">
      <c r="A25" s="396">
        <v>16</v>
      </c>
      <c r="B25" s="398" t="s">
        <v>496</v>
      </c>
    </row>
    <row r="26" spans="1:2">
      <c r="A26" s="396">
        <v>17</v>
      </c>
      <c r="B26" s="398" t="s">
        <v>537</v>
      </c>
    </row>
    <row r="27" spans="1:2">
      <c r="A27" s="396">
        <v>18</v>
      </c>
      <c r="B27" s="398" t="s">
        <v>707</v>
      </c>
    </row>
    <row r="28" spans="1:2">
      <c r="A28" s="396">
        <v>19</v>
      </c>
      <c r="B28" s="398" t="s">
        <v>708</v>
      </c>
    </row>
    <row r="29" spans="1:2">
      <c r="A29" s="396">
        <v>20</v>
      </c>
      <c r="B29" s="481" t="s">
        <v>538</v>
      </c>
    </row>
    <row r="30" spans="1:2">
      <c r="A30" s="396">
        <v>21</v>
      </c>
      <c r="B30" s="398" t="s">
        <v>704</v>
      </c>
    </row>
    <row r="31" spans="1:2">
      <c r="A31" s="396">
        <v>22</v>
      </c>
      <c r="B31" s="398" t="s">
        <v>539</v>
      </c>
    </row>
    <row r="32" spans="1:2">
      <c r="A32" s="396">
        <v>23</v>
      </c>
      <c r="B32" s="398" t="s">
        <v>540</v>
      </c>
    </row>
    <row r="33" spans="1:2">
      <c r="A33" s="396">
        <v>24</v>
      </c>
      <c r="B33" s="398" t="s">
        <v>541</v>
      </c>
    </row>
    <row r="34" spans="1:2">
      <c r="A34" s="396">
        <v>25</v>
      </c>
      <c r="B34" s="398" t="s">
        <v>542</v>
      </c>
    </row>
    <row r="35" spans="1:2">
      <c r="A35" s="696">
        <v>26</v>
      </c>
      <c r="B35" s="697" t="s">
        <v>766</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xSplit="1" ySplit="5" topLeftCell="B39" activePane="bottomRight" state="frozen"/>
      <selection activeCell="B20" sqref="B20"/>
      <selection pane="topRight" activeCell="B20" sqref="B20"/>
      <selection pane="bottomLeft" activeCell="B20" sqref="B20"/>
      <selection pane="bottomRight" activeCell="C44" sqref="C44:C46"/>
    </sheetView>
  </sheetViews>
  <sheetFormatPr defaultColWidth="9.08984375" defaultRowHeight="12.5"/>
  <cols>
    <col min="1" max="1" width="9.54296875" style="76" bestFit="1" customWidth="1"/>
    <col min="2" max="2" width="132.453125" style="4" customWidth="1"/>
    <col min="3" max="3" width="18.453125" style="4" customWidth="1"/>
    <col min="4" max="16384" width="9.08984375" style="4"/>
  </cols>
  <sheetData>
    <row r="1" spans="1:5" s="667" customFormat="1">
      <c r="A1" s="658" t="s">
        <v>30</v>
      </c>
      <c r="B1" s="654" t="str">
        <f>'Info '!C2</f>
        <v>JSC TBC Bank</v>
      </c>
    </row>
    <row r="2" spans="1:5" s="658" customFormat="1" ht="15.75" customHeight="1">
      <c r="A2" s="658" t="s">
        <v>31</v>
      </c>
      <c r="B2" s="608">
        <f>'8. LI2'!B2</f>
        <v>44561</v>
      </c>
    </row>
    <row r="3" spans="1:5" s="65" customFormat="1" ht="15.75" customHeight="1"/>
    <row r="4" spans="1:5" ht="13.5" thickBot="1">
      <c r="A4" s="76" t="s">
        <v>245</v>
      </c>
      <c r="B4" s="142" t="s">
        <v>244</v>
      </c>
    </row>
    <row r="5" spans="1:5" ht="13">
      <c r="A5" s="77" t="s">
        <v>6</v>
      </c>
      <c r="B5" s="78"/>
      <c r="C5" s="79" t="s">
        <v>73</v>
      </c>
    </row>
    <row r="6" spans="1:5" ht="13">
      <c r="A6" s="80">
        <v>1</v>
      </c>
      <c r="B6" s="81" t="s">
        <v>243</v>
      </c>
      <c r="C6" s="82">
        <f>SUM(C7:C11)</f>
        <v>3043716439.96</v>
      </c>
      <c r="E6" s="195"/>
    </row>
    <row r="7" spans="1:5">
      <c r="A7" s="80">
        <v>2</v>
      </c>
      <c r="B7" s="83" t="s">
        <v>242</v>
      </c>
      <c r="C7" s="84">
        <v>21015907.600000001</v>
      </c>
      <c r="E7" s="195"/>
    </row>
    <row r="8" spans="1:5">
      <c r="A8" s="80">
        <v>3</v>
      </c>
      <c r="B8" s="85" t="s">
        <v>241</v>
      </c>
      <c r="C8" s="84">
        <v>521190198.81999999</v>
      </c>
      <c r="E8" s="195"/>
    </row>
    <row r="9" spans="1:5">
      <c r="A9" s="80">
        <v>4</v>
      </c>
      <c r="B9" s="85" t="s">
        <v>240</v>
      </c>
      <c r="C9" s="84">
        <v>177523.23</v>
      </c>
      <c r="E9" s="195"/>
    </row>
    <row r="10" spans="1:5">
      <c r="A10" s="80">
        <v>5</v>
      </c>
      <c r="B10" s="85" t="s">
        <v>239</v>
      </c>
      <c r="C10" s="84">
        <v>6992183.2999999998</v>
      </c>
      <c r="E10" s="195"/>
    </row>
    <row r="11" spans="1:5">
      <c r="A11" s="80">
        <v>6</v>
      </c>
      <c r="B11" s="86" t="s">
        <v>238</v>
      </c>
      <c r="C11" s="84">
        <v>2494340627.0100002</v>
      </c>
      <c r="E11" s="195"/>
    </row>
    <row r="12" spans="1:5" s="51" customFormat="1" ht="13">
      <c r="A12" s="80">
        <v>7</v>
      </c>
      <c r="B12" s="81" t="s">
        <v>237</v>
      </c>
      <c r="C12" s="87">
        <f>SUM(C13:C27)</f>
        <v>283822036.04000002</v>
      </c>
      <c r="D12" s="4"/>
      <c r="E12" s="195"/>
    </row>
    <row r="13" spans="1:5" s="51" customFormat="1">
      <c r="A13" s="80">
        <v>8</v>
      </c>
      <c r="B13" s="88" t="s">
        <v>236</v>
      </c>
      <c r="C13" s="89">
        <v>177523.23</v>
      </c>
      <c r="D13" s="4"/>
      <c r="E13" s="195"/>
    </row>
    <row r="14" spans="1:5" s="51" customFormat="1" ht="25">
      <c r="A14" s="80">
        <v>9</v>
      </c>
      <c r="B14" s="90" t="s">
        <v>235</v>
      </c>
      <c r="C14" s="89">
        <v>0</v>
      </c>
      <c r="D14" s="4"/>
      <c r="E14" s="195"/>
    </row>
    <row r="15" spans="1:5" s="51" customFormat="1">
      <c r="A15" s="80">
        <v>10</v>
      </c>
      <c r="B15" s="91" t="s">
        <v>234</v>
      </c>
      <c r="C15" s="89">
        <v>276036568.91000003</v>
      </c>
      <c r="D15" s="4"/>
      <c r="E15" s="195"/>
    </row>
    <row r="16" spans="1:5" s="51" customFormat="1">
      <c r="A16" s="80">
        <v>11</v>
      </c>
      <c r="B16" s="92" t="s">
        <v>233</v>
      </c>
      <c r="C16" s="89">
        <v>0</v>
      </c>
      <c r="D16" s="4"/>
      <c r="E16" s="195"/>
    </row>
    <row r="17" spans="1:5" s="51" customFormat="1">
      <c r="A17" s="80">
        <v>12</v>
      </c>
      <c r="B17" s="91" t="s">
        <v>232</v>
      </c>
      <c r="C17" s="89">
        <v>0</v>
      </c>
      <c r="D17" s="4"/>
      <c r="E17" s="195"/>
    </row>
    <row r="18" spans="1:5" s="51" customFormat="1">
      <c r="A18" s="80">
        <v>13</v>
      </c>
      <c r="B18" s="91" t="s">
        <v>231</v>
      </c>
      <c r="C18" s="89">
        <v>0</v>
      </c>
      <c r="D18" s="4"/>
      <c r="E18" s="195"/>
    </row>
    <row r="19" spans="1:5" s="51" customFormat="1">
      <c r="A19" s="80">
        <v>14</v>
      </c>
      <c r="B19" s="91" t="s">
        <v>230</v>
      </c>
      <c r="C19" s="89">
        <v>0</v>
      </c>
      <c r="D19" s="4"/>
      <c r="E19" s="195"/>
    </row>
    <row r="20" spans="1:5" s="51" customFormat="1">
      <c r="A20" s="80">
        <v>15</v>
      </c>
      <c r="B20" s="91" t="s">
        <v>229</v>
      </c>
      <c r="C20" s="89">
        <v>0</v>
      </c>
      <c r="D20" s="4"/>
      <c r="E20" s="195"/>
    </row>
    <row r="21" spans="1:5" s="51" customFormat="1" ht="25">
      <c r="A21" s="80">
        <v>16</v>
      </c>
      <c r="B21" s="90" t="s">
        <v>228</v>
      </c>
      <c r="C21" s="89">
        <v>0</v>
      </c>
      <c r="D21" s="4"/>
      <c r="E21" s="195"/>
    </row>
    <row r="22" spans="1:5" s="51" customFormat="1">
      <c r="A22" s="80">
        <v>17</v>
      </c>
      <c r="B22" s="93" t="s">
        <v>227</v>
      </c>
      <c r="C22" s="89">
        <v>7607943.8999999994</v>
      </c>
      <c r="D22" s="4"/>
      <c r="E22" s="195"/>
    </row>
    <row r="23" spans="1:5" s="51" customFormat="1">
      <c r="A23" s="80">
        <v>18</v>
      </c>
      <c r="B23" s="90" t="s">
        <v>226</v>
      </c>
      <c r="C23" s="89">
        <v>0</v>
      </c>
      <c r="D23" s="4"/>
      <c r="E23" s="195"/>
    </row>
    <row r="24" spans="1:5" s="51" customFormat="1" ht="25">
      <c r="A24" s="80">
        <v>19</v>
      </c>
      <c r="B24" s="90" t="s">
        <v>203</v>
      </c>
      <c r="C24" s="89">
        <v>0</v>
      </c>
      <c r="D24" s="4"/>
      <c r="E24" s="195"/>
    </row>
    <row r="25" spans="1:5" s="51" customFormat="1">
      <c r="A25" s="80">
        <v>20</v>
      </c>
      <c r="B25" s="94" t="s">
        <v>225</v>
      </c>
      <c r="C25" s="89">
        <v>0</v>
      </c>
      <c r="D25" s="4"/>
      <c r="E25" s="195"/>
    </row>
    <row r="26" spans="1:5" s="51" customFormat="1">
      <c r="A26" s="80">
        <v>21</v>
      </c>
      <c r="B26" s="94" t="s">
        <v>224</v>
      </c>
      <c r="C26" s="89">
        <v>0</v>
      </c>
      <c r="D26" s="4"/>
      <c r="E26" s="195"/>
    </row>
    <row r="27" spans="1:5" s="51" customFormat="1">
      <c r="A27" s="80">
        <v>22</v>
      </c>
      <c r="B27" s="94" t="s">
        <v>223</v>
      </c>
      <c r="C27" s="89">
        <v>0</v>
      </c>
      <c r="D27" s="4"/>
      <c r="E27" s="195"/>
    </row>
    <row r="28" spans="1:5" s="51" customFormat="1" ht="13">
      <c r="A28" s="80">
        <v>23</v>
      </c>
      <c r="B28" s="95" t="s">
        <v>222</v>
      </c>
      <c r="C28" s="87">
        <f>C6-C12</f>
        <v>2759894403.9200001</v>
      </c>
      <c r="D28" s="4"/>
      <c r="E28" s="195"/>
    </row>
    <row r="29" spans="1:5" s="51" customFormat="1" ht="13">
      <c r="A29" s="96"/>
      <c r="B29" s="97"/>
      <c r="C29" s="89"/>
      <c r="D29" s="4"/>
      <c r="E29" s="195"/>
    </row>
    <row r="30" spans="1:5" s="51" customFormat="1" ht="13">
      <c r="A30" s="96">
        <v>24</v>
      </c>
      <c r="B30" s="95" t="s">
        <v>221</v>
      </c>
      <c r="C30" s="87">
        <f>C31+C34</f>
        <v>619520000</v>
      </c>
      <c r="D30" s="4"/>
      <c r="E30" s="195"/>
    </row>
    <row r="31" spans="1:5" s="51" customFormat="1">
      <c r="A31" s="96">
        <v>25</v>
      </c>
      <c r="B31" s="85" t="s">
        <v>220</v>
      </c>
      <c r="C31" s="98">
        <f>C32+C33</f>
        <v>619520000</v>
      </c>
      <c r="D31" s="4"/>
      <c r="E31" s="195"/>
    </row>
    <row r="32" spans="1:5" s="51" customFormat="1">
      <c r="A32" s="96">
        <v>26</v>
      </c>
      <c r="B32" s="99" t="s">
        <v>301</v>
      </c>
      <c r="C32" s="89">
        <v>0</v>
      </c>
      <c r="D32" s="4"/>
      <c r="E32" s="195"/>
    </row>
    <row r="33" spans="1:5" s="51" customFormat="1">
      <c r="A33" s="96">
        <v>27</v>
      </c>
      <c r="B33" s="99" t="s">
        <v>219</v>
      </c>
      <c r="C33" s="89">
        <v>619520000</v>
      </c>
      <c r="D33" s="4"/>
      <c r="E33" s="195"/>
    </row>
    <row r="34" spans="1:5" s="51" customFormat="1">
      <c r="A34" s="96">
        <v>28</v>
      </c>
      <c r="B34" s="85" t="s">
        <v>218</v>
      </c>
      <c r="C34" s="89">
        <v>0</v>
      </c>
      <c r="D34" s="4"/>
      <c r="E34" s="195"/>
    </row>
    <row r="35" spans="1:5" s="51" customFormat="1" ht="13">
      <c r="A35" s="96">
        <v>29</v>
      </c>
      <c r="B35" s="95" t="s">
        <v>217</v>
      </c>
      <c r="C35" s="87">
        <f>SUM(C36:C40)</f>
        <v>0</v>
      </c>
      <c r="D35" s="4"/>
      <c r="E35" s="195"/>
    </row>
    <row r="36" spans="1:5" s="51" customFormat="1">
      <c r="A36" s="96">
        <v>30</v>
      </c>
      <c r="B36" s="90" t="s">
        <v>216</v>
      </c>
      <c r="C36" s="89">
        <v>0</v>
      </c>
      <c r="D36" s="4"/>
      <c r="E36" s="195"/>
    </row>
    <row r="37" spans="1:5" s="51" customFormat="1">
      <c r="A37" s="96">
        <v>31</v>
      </c>
      <c r="B37" s="91" t="s">
        <v>215</v>
      </c>
      <c r="C37" s="89">
        <v>0</v>
      </c>
      <c r="D37" s="4"/>
      <c r="E37" s="195"/>
    </row>
    <row r="38" spans="1:5" s="51" customFormat="1">
      <c r="A38" s="96">
        <v>32</v>
      </c>
      <c r="B38" s="90" t="s">
        <v>214</v>
      </c>
      <c r="C38" s="89">
        <v>0</v>
      </c>
      <c r="D38" s="4"/>
      <c r="E38" s="195"/>
    </row>
    <row r="39" spans="1:5" s="51" customFormat="1" ht="25">
      <c r="A39" s="96">
        <v>33</v>
      </c>
      <c r="B39" s="90" t="s">
        <v>203</v>
      </c>
      <c r="C39" s="89">
        <v>0</v>
      </c>
      <c r="D39" s="4"/>
      <c r="E39" s="195"/>
    </row>
    <row r="40" spans="1:5" s="51" customFormat="1">
      <c r="A40" s="96">
        <v>34</v>
      </c>
      <c r="B40" s="94" t="s">
        <v>213</v>
      </c>
      <c r="C40" s="89">
        <v>0</v>
      </c>
      <c r="D40" s="4"/>
      <c r="E40" s="195"/>
    </row>
    <row r="41" spans="1:5" s="51" customFormat="1" ht="13">
      <c r="A41" s="96">
        <v>35</v>
      </c>
      <c r="B41" s="95" t="s">
        <v>212</v>
      </c>
      <c r="C41" s="87">
        <f>C30-C35</f>
        <v>619520000</v>
      </c>
      <c r="D41" s="4"/>
      <c r="E41" s="195"/>
    </row>
    <row r="42" spans="1:5" s="51" customFormat="1" ht="13">
      <c r="A42" s="96"/>
      <c r="B42" s="97"/>
      <c r="C42" s="89"/>
      <c r="D42" s="4"/>
      <c r="E42" s="195"/>
    </row>
    <row r="43" spans="1:5" s="51" customFormat="1" ht="13">
      <c r="A43" s="96">
        <v>36</v>
      </c>
      <c r="B43" s="100" t="s">
        <v>211</v>
      </c>
      <c r="C43" s="87">
        <f>SUM(C44:C46)</f>
        <v>723513058.65738297</v>
      </c>
      <c r="D43" s="4"/>
      <c r="E43" s="195"/>
    </row>
    <row r="44" spans="1:5" s="51" customFormat="1">
      <c r="A44" s="96">
        <v>37</v>
      </c>
      <c r="B44" s="85" t="s">
        <v>210</v>
      </c>
      <c r="C44" s="89">
        <v>497366144</v>
      </c>
      <c r="D44" s="4"/>
      <c r="E44" s="195"/>
    </row>
    <row r="45" spans="1:5" s="51" customFormat="1">
      <c r="A45" s="96">
        <v>38</v>
      </c>
      <c r="B45" s="85" t="s">
        <v>209</v>
      </c>
      <c r="C45" s="89">
        <v>0</v>
      </c>
      <c r="D45" s="4"/>
      <c r="E45" s="195"/>
    </row>
    <row r="46" spans="1:5" s="51" customFormat="1">
      <c r="A46" s="96">
        <v>39</v>
      </c>
      <c r="B46" s="85" t="s">
        <v>208</v>
      </c>
      <c r="C46" s="89">
        <v>226146914.65738297</v>
      </c>
      <c r="D46" s="4"/>
      <c r="E46" s="195"/>
    </row>
    <row r="47" spans="1:5" s="51" customFormat="1" ht="13">
      <c r="A47" s="96">
        <v>40</v>
      </c>
      <c r="B47" s="100" t="s">
        <v>207</v>
      </c>
      <c r="C47" s="87">
        <f>SUM(C48:C51)</f>
        <v>0</v>
      </c>
      <c r="D47" s="4"/>
      <c r="E47" s="195"/>
    </row>
    <row r="48" spans="1:5" s="51" customFormat="1">
      <c r="A48" s="96">
        <v>41</v>
      </c>
      <c r="B48" s="90" t="s">
        <v>206</v>
      </c>
      <c r="C48" s="89">
        <v>0</v>
      </c>
      <c r="D48" s="4"/>
      <c r="E48" s="195"/>
    </row>
    <row r="49" spans="1:5" s="51" customFormat="1">
      <c r="A49" s="96">
        <v>42</v>
      </c>
      <c r="B49" s="91" t="s">
        <v>205</v>
      </c>
      <c r="C49" s="89">
        <v>0</v>
      </c>
      <c r="D49" s="4"/>
      <c r="E49" s="195"/>
    </row>
    <row r="50" spans="1:5" s="51" customFormat="1">
      <c r="A50" s="96">
        <v>43</v>
      </c>
      <c r="B50" s="90" t="s">
        <v>204</v>
      </c>
      <c r="C50" s="89">
        <v>0</v>
      </c>
      <c r="D50" s="4"/>
      <c r="E50" s="195"/>
    </row>
    <row r="51" spans="1:5" s="51" customFormat="1" ht="25">
      <c r="A51" s="96">
        <v>44</v>
      </c>
      <c r="B51" s="90" t="s">
        <v>203</v>
      </c>
      <c r="C51" s="89">
        <v>0</v>
      </c>
      <c r="D51" s="4"/>
      <c r="E51" s="195"/>
    </row>
    <row r="52" spans="1:5" s="51" customFormat="1" ht="13.5" thickBot="1">
      <c r="A52" s="101">
        <v>45</v>
      </c>
      <c r="B52" s="102" t="s">
        <v>202</v>
      </c>
      <c r="C52" s="103">
        <f>C43-C47</f>
        <v>723513058.65738297</v>
      </c>
      <c r="D52" s="4"/>
      <c r="E52" s="195"/>
    </row>
    <row r="55" spans="1:5">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9" sqref="C19:D21"/>
    </sheetView>
  </sheetViews>
  <sheetFormatPr defaultColWidth="9.08984375" defaultRowHeight="13"/>
  <cols>
    <col min="1" max="1" width="9.453125" style="263" bestFit="1" customWidth="1"/>
    <col min="2" max="2" width="59" style="263" customWidth="1"/>
    <col min="3" max="3" width="16.6328125" style="263" bestFit="1" customWidth="1"/>
    <col min="4" max="4" width="14.54296875" style="263" bestFit="1" customWidth="1"/>
    <col min="5" max="16384" width="9.08984375" style="263"/>
  </cols>
  <sheetData>
    <row r="1" spans="1:4" s="665" customFormat="1" ht="13.5">
      <c r="A1" s="670" t="s">
        <v>30</v>
      </c>
      <c r="B1" s="654" t="str">
        <f>'Info '!C2</f>
        <v>JSC TBC Bank</v>
      </c>
    </row>
    <row r="2" spans="1:4" s="670" customFormat="1" ht="15.75" customHeight="1">
      <c r="A2" s="670" t="s">
        <v>31</v>
      </c>
      <c r="B2" s="608">
        <f>'9.Capital'!B2</f>
        <v>44561</v>
      </c>
    </row>
    <row r="3" spans="1:4" s="236" customFormat="1" ht="15.75" customHeight="1"/>
    <row r="4" spans="1:4" ht="13.5" thickBot="1">
      <c r="A4" s="285" t="s">
        <v>404</v>
      </c>
      <c r="B4" s="328" t="s">
        <v>405</v>
      </c>
    </row>
    <row r="5" spans="1:4" s="329" customFormat="1" ht="12.75" customHeight="1">
      <c r="A5" s="391"/>
      <c r="B5" s="392" t="s">
        <v>408</v>
      </c>
      <c r="C5" s="321" t="s">
        <v>406</v>
      </c>
      <c r="D5" s="322" t="s">
        <v>407</v>
      </c>
    </row>
    <row r="6" spans="1:4" s="330" customFormat="1">
      <c r="A6" s="323">
        <v>1</v>
      </c>
      <c r="B6" s="386" t="s">
        <v>409</v>
      </c>
      <c r="C6" s="386"/>
      <c r="D6" s="324"/>
    </row>
    <row r="7" spans="1:4" s="330" customFormat="1">
      <c r="A7" s="325" t="s">
        <v>395</v>
      </c>
      <c r="B7" s="387" t="s">
        <v>410</v>
      </c>
      <c r="C7" s="378">
        <v>4.4999999999999998E-2</v>
      </c>
      <c r="D7" s="512">
        <v>909793317.82545829</v>
      </c>
    </row>
    <row r="8" spans="1:4" s="330" customFormat="1">
      <c r="A8" s="325" t="s">
        <v>396</v>
      </c>
      <c r="B8" s="387" t="s">
        <v>411</v>
      </c>
      <c r="C8" s="380">
        <v>0.06</v>
      </c>
      <c r="D8" s="512">
        <v>1213057757.100611</v>
      </c>
    </row>
    <row r="9" spans="1:4" s="330" customFormat="1">
      <c r="A9" s="325" t="s">
        <v>397</v>
      </c>
      <c r="B9" s="387" t="s">
        <v>412</v>
      </c>
      <c r="C9" s="380">
        <v>0.08</v>
      </c>
      <c r="D9" s="512">
        <v>1617410342.8008149</v>
      </c>
    </row>
    <row r="10" spans="1:4" s="330" customFormat="1">
      <c r="A10" s="323" t="s">
        <v>398</v>
      </c>
      <c r="B10" s="386" t="s">
        <v>413</v>
      </c>
      <c r="C10" s="381"/>
      <c r="D10" s="388"/>
    </row>
    <row r="11" spans="1:4" s="331" customFormat="1">
      <c r="A11" s="326" t="s">
        <v>399</v>
      </c>
      <c r="B11" s="377" t="s">
        <v>479</v>
      </c>
      <c r="C11" s="382">
        <v>2.5000000000000001E-2</v>
      </c>
      <c r="D11" s="379">
        <v>505440732.12525463</v>
      </c>
    </row>
    <row r="12" spans="1:4" s="331" customFormat="1">
      <c r="A12" s="326" t="s">
        <v>400</v>
      </c>
      <c r="B12" s="377" t="s">
        <v>414</v>
      </c>
      <c r="C12" s="382">
        <v>0</v>
      </c>
      <c r="D12" s="379">
        <v>0</v>
      </c>
    </row>
    <row r="13" spans="1:4" s="331" customFormat="1">
      <c r="A13" s="326" t="s">
        <v>401</v>
      </c>
      <c r="B13" s="377" t="s">
        <v>415</v>
      </c>
      <c r="C13" s="382">
        <v>2.5000000000000001E-2</v>
      </c>
      <c r="D13" s="512">
        <v>505440732.12525463</v>
      </c>
    </row>
    <row r="14" spans="1:4" s="331" customFormat="1">
      <c r="A14" s="323" t="s">
        <v>402</v>
      </c>
      <c r="B14" s="386" t="s">
        <v>476</v>
      </c>
      <c r="C14" s="383"/>
      <c r="D14" s="513"/>
    </row>
    <row r="15" spans="1:4" s="331" customFormat="1">
      <c r="A15" s="326">
        <v>3.1</v>
      </c>
      <c r="B15" s="377" t="s">
        <v>420</v>
      </c>
      <c r="C15" s="382">
        <v>2.2345505367865212E-2</v>
      </c>
      <c r="D15" s="512">
        <v>451773143.71370405</v>
      </c>
    </row>
    <row r="16" spans="1:4" s="331" customFormat="1">
      <c r="A16" s="326">
        <v>3.2</v>
      </c>
      <c r="B16" s="377" t="s">
        <v>421</v>
      </c>
      <c r="C16" s="382">
        <v>2.9873702934005337E-2</v>
      </c>
      <c r="D16" s="512">
        <v>603975451.290241</v>
      </c>
    </row>
    <row r="17" spans="1:6" s="330" customFormat="1">
      <c r="A17" s="326">
        <v>3.3</v>
      </c>
      <c r="B17" s="377" t="s">
        <v>422</v>
      </c>
      <c r="C17" s="382">
        <v>5.3764115911436608E-2</v>
      </c>
      <c r="D17" s="512">
        <v>1086982964.3337429</v>
      </c>
    </row>
    <row r="18" spans="1:6" s="329" customFormat="1" ht="12.75" customHeight="1">
      <c r="A18" s="389"/>
      <c r="B18" s="390" t="s">
        <v>475</v>
      </c>
      <c r="C18" s="384" t="s">
        <v>406</v>
      </c>
      <c r="D18" s="514" t="s">
        <v>407</v>
      </c>
    </row>
    <row r="19" spans="1:6" s="330" customFormat="1">
      <c r="A19" s="327">
        <v>4</v>
      </c>
      <c r="B19" s="377" t="s">
        <v>416</v>
      </c>
      <c r="C19" s="382">
        <v>0.11734550536786521</v>
      </c>
      <c r="D19" s="512">
        <v>2372447925.7896714</v>
      </c>
    </row>
    <row r="20" spans="1:6" s="330" customFormat="1">
      <c r="A20" s="327">
        <v>5</v>
      </c>
      <c r="B20" s="377" t="s">
        <v>136</v>
      </c>
      <c r="C20" s="382">
        <v>0.13987370293400533</v>
      </c>
      <c r="D20" s="512">
        <v>2827914672.6413612</v>
      </c>
    </row>
    <row r="21" spans="1:6" s="330" customFormat="1" ht="13.5" thickBot="1">
      <c r="A21" s="332" t="s">
        <v>403</v>
      </c>
      <c r="B21" s="333" t="s">
        <v>417</v>
      </c>
      <c r="C21" s="385">
        <v>0.1837641159114366</v>
      </c>
      <c r="D21" s="515">
        <v>3715274771.3850665</v>
      </c>
    </row>
    <row r="22" spans="1:6">
      <c r="F22" s="285"/>
    </row>
    <row r="23" spans="1:6" ht="50.5">
      <c r="B23" s="284"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5" zoomScaleNormal="85" workbookViewId="0">
      <pane xSplit="1" ySplit="5" topLeftCell="B27" activePane="bottomRight" state="frozen"/>
      <selection activeCell="B20" sqref="B20"/>
      <selection pane="topRight" activeCell="B20" sqref="B20"/>
      <selection pane="bottomLeft" activeCell="B20" sqref="B20"/>
      <selection pane="bottomRight" activeCell="C38" sqref="C38:C44"/>
    </sheetView>
  </sheetViews>
  <sheetFormatPr defaultColWidth="9.08984375" defaultRowHeight="14"/>
  <cols>
    <col min="1" max="1" width="10.6328125" style="4" customWidth="1"/>
    <col min="2" max="2" width="91.90625" style="4" customWidth="1"/>
    <col min="3" max="3" width="53.08984375" style="4" customWidth="1"/>
    <col min="4" max="4" width="32.36328125" style="4" customWidth="1"/>
    <col min="5" max="5" width="9.453125" style="5" customWidth="1"/>
    <col min="6" max="16384" width="9.08984375" style="5"/>
  </cols>
  <sheetData>
    <row r="1" spans="1:6" s="657" customFormat="1">
      <c r="A1" s="658" t="s">
        <v>30</v>
      </c>
      <c r="B1" s="654" t="str">
        <f>'Info '!C2</f>
        <v>JSC TBC Bank</v>
      </c>
      <c r="C1" s="667"/>
      <c r="D1" s="667"/>
      <c r="E1" s="667"/>
      <c r="F1" s="667"/>
    </row>
    <row r="2" spans="1:6" s="658" customFormat="1" ht="15.75" customHeight="1">
      <c r="A2" s="658" t="s">
        <v>31</v>
      </c>
      <c r="B2" s="608">
        <f>'9.1. Capital Requirements'!B2</f>
        <v>44561</v>
      </c>
    </row>
    <row r="3" spans="1:6" s="65" customFormat="1" ht="15.75" customHeight="1">
      <c r="A3" s="104"/>
    </row>
    <row r="4" spans="1:6" s="65" customFormat="1" ht="15.75" customHeight="1" thickBot="1">
      <c r="A4" s="65" t="s">
        <v>86</v>
      </c>
      <c r="B4" s="227" t="s">
        <v>285</v>
      </c>
      <c r="D4" s="32" t="s">
        <v>73</v>
      </c>
    </row>
    <row r="5" spans="1:6" ht="25">
      <c r="A5" s="105" t="s">
        <v>6</v>
      </c>
      <c r="B5" s="253" t="s">
        <v>339</v>
      </c>
      <c r="C5" s="106" t="s">
        <v>92</v>
      </c>
      <c r="D5" s="107" t="s">
        <v>93</v>
      </c>
    </row>
    <row r="6" spans="1:6">
      <c r="A6" s="70">
        <v>1</v>
      </c>
      <c r="B6" s="108" t="s">
        <v>35</v>
      </c>
      <c r="C6" s="109">
        <v>797206743.3900001</v>
      </c>
      <c r="D6" s="110"/>
      <c r="E6" s="111"/>
      <c r="F6" s="111"/>
    </row>
    <row r="7" spans="1:6">
      <c r="A7" s="70">
        <v>2</v>
      </c>
      <c r="B7" s="112" t="s">
        <v>36</v>
      </c>
      <c r="C7" s="113">
        <v>2219844390.7000003</v>
      </c>
      <c r="D7" s="114"/>
      <c r="E7" s="111"/>
      <c r="F7" s="111"/>
    </row>
    <row r="8" spans="1:6">
      <c r="A8" s="70">
        <v>3</v>
      </c>
      <c r="B8" s="112" t="s">
        <v>37</v>
      </c>
      <c r="C8" s="113">
        <v>637238525.95000005</v>
      </c>
      <c r="D8" s="114"/>
      <c r="E8" s="111"/>
      <c r="F8" s="111"/>
    </row>
    <row r="9" spans="1:6">
      <c r="A9" s="70">
        <v>4</v>
      </c>
      <c r="B9" s="112" t="s">
        <v>38</v>
      </c>
      <c r="C9" s="113">
        <v>0</v>
      </c>
      <c r="D9" s="114"/>
      <c r="E9" s="111"/>
      <c r="F9" s="111"/>
    </row>
    <row r="10" spans="1:6">
      <c r="A10" s="70">
        <v>5</v>
      </c>
      <c r="B10" s="112" t="s">
        <v>39</v>
      </c>
      <c r="C10" s="113">
        <v>1929042347.304544</v>
      </c>
      <c r="D10" s="114"/>
      <c r="E10" s="111"/>
      <c r="F10" s="111"/>
    </row>
    <row r="11" spans="1:6">
      <c r="A11" s="70">
        <v>6.1</v>
      </c>
      <c r="B11" s="228" t="s">
        <v>40</v>
      </c>
      <c r="C11" s="115">
        <v>16739135186.67</v>
      </c>
      <c r="D11" s="116"/>
      <c r="E11" s="111"/>
      <c r="F11" s="111"/>
    </row>
    <row r="12" spans="1:6">
      <c r="A12" s="70">
        <v>6.2</v>
      </c>
      <c r="B12" s="229" t="s">
        <v>41</v>
      </c>
      <c r="C12" s="115">
        <v>-698814988.47000003</v>
      </c>
      <c r="D12" s="116"/>
      <c r="E12" s="111"/>
      <c r="F12" s="111"/>
    </row>
    <row r="13" spans="1:6">
      <c r="A13" s="70" t="s">
        <v>710</v>
      </c>
      <c r="B13" s="118" t="s">
        <v>712</v>
      </c>
      <c r="C13" s="115">
        <v>-43698675.969999999</v>
      </c>
      <c r="D13" s="116"/>
      <c r="E13" s="111"/>
      <c r="F13" s="111"/>
    </row>
    <row r="14" spans="1:6">
      <c r="A14" s="70" t="s">
        <v>711</v>
      </c>
      <c r="B14" s="118" t="s">
        <v>713</v>
      </c>
      <c r="C14" s="115">
        <v>0</v>
      </c>
      <c r="D14" s="116"/>
      <c r="E14" s="111"/>
      <c r="F14" s="111"/>
    </row>
    <row r="15" spans="1:6">
      <c r="A15" s="70">
        <v>6</v>
      </c>
      <c r="B15" s="112" t="s">
        <v>42</v>
      </c>
      <c r="C15" s="117">
        <f>C11+C12</f>
        <v>16040320198.200001</v>
      </c>
      <c r="D15" s="116"/>
      <c r="E15" s="111"/>
      <c r="F15" s="111"/>
    </row>
    <row r="16" spans="1:6">
      <c r="A16" s="70">
        <v>7</v>
      </c>
      <c r="B16" s="112" t="s">
        <v>43</v>
      </c>
      <c r="C16" s="113">
        <v>265499353.94000003</v>
      </c>
      <c r="D16" s="114"/>
      <c r="E16" s="111"/>
      <c r="F16" s="111"/>
    </row>
    <row r="17" spans="1:6">
      <c r="A17" s="70">
        <v>8</v>
      </c>
      <c r="B17" s="251" t="s">
        <v>198</v>
      </c>
      <c r="C17" s="113">
        <v>129872876.02</v>
      </c>
      <c r="D17" s="114"/>
      <c r="E17" s="111"/>
      <c r="F17" s="111"/>
    </row>
    <row r="18" spans="1:6">
      <c r="A18" s="70">
        <v>9</v>
      </c>
      <c r="B18" s="112" t="s">
        <v>44</v>
      </c>
      <c r="C18" s="113">
        <v>37213709.007903993</v>
      </c>
      <c r="D18" s="114"/>
      <c r="E18" s="111"/>
      <c r="F18" s="111"/>
    </row>
    <row r="19" spans="1:6">
      <c r="A19" s="70">
        <v>9.1</v>
      </c>
      <c r="B19" s="118" t="s">
        <v>88</v>
      </c>
      <c r="C19" s="115">
        <v>7607943.8999999994</v>
      </c>
      <c r="D19" s="114"/>
      <c r="E19" s="111"/>
      <c r="F19" s="111"/>
    </row>
    <row r="20" spans="1:6">
      <c r="A20" s="70">
        <v>9.1999999999999993</v>
      </c>
      <c r="B20" s="118" t="s">
        <v>89</v>
      </c>
      <c r="C20" s="115">
        <v>28808343.707903996</v>
      </c>
      <c r="D20" s="114"/>
      <c r="E20" s="111"/>
      <c r="F20" s="111"/>
    </row>
    <row r="21" spans="1:6">
      <c r="A21" s="70">
        <v>9.3000000000000007</v>
      </c>
      <c r="B21" s="230" t="s">
        <v>267</v>
      </c>
      <c r="C21" s="115">
        <v>3000</v>
      </c>
      <c r="D21" s="114"/>
      <c r="E21" s="111"/>
      <c r="F21" s="111"/>
    </row>
    <row r="22" spans="1:6">
      <c r="A22" s="70">
        <v>10</v>
      </c>
      <c r="B22" s="112" t="s">
        <v>45</v>
      </c>
      <c r="C22" s="113">
        <v>697352904.70000005</v>
      </c>
      <c r="D22" s="114"/>
      <c r="E22" s="111"/>
      <c r="F22" s="111"/>
    </row>
    <row r="23" spans="1:6">
      <c r="A23" s="70">
        <v>10.1</v>
      </c>
      <c r="B23" s="118" t="s">
        <v>90</v>
      </c>
      <c r="C23" s="113">
        <v>276036568.91000003</v>
      </c>
      <c r="D23" s="119" t="s">
        <v>91</v>
      </c>
      <c r="E23" s="111"/>
      <c r="F23" s="111"/>
    </row>
    <row r="24" spans="1:6">
      <c r="A24" s="70">
        <v>11</v>
      </c>
      <c r="B24" s="120" t="s">
        <v>46</v>
      </c>
      <c r="C24" s="121">
        <v>651610064.94000006</v>
      </c>
      <c r="D24" s="122"/>
      <c r="E24" s="111"/>
      <c r="F24" s="111"/>
    </row>
    <row r="25" spans="1:6">
      <c r="A25" s="70">
        <v>12</v>
      </c>
      <c r="B25" s="123" t="s">
        <v>47</v>
      </c>
      <c r="C25" s="124">
        <f>SUM(C6:C10,C15:C18,C22,C24)</f>
        <v>23405201114.152447</v>
      </c>
      <c r="D25" s="125"/>
      <c r="E25" s="111"/>
      <c r="F25" s="111"/>
    </row>
    <row r="26" spans="1:6">
      <c r="A26" s="70">
        <v>13</v>
      </c>
      <c r="B26" s="112" t="s">
        <v>49</v>
      </c>
      <c r="C26" s="127">
        <v>321768621.39000005</v>
      </c>
      <c r="D26" s="128"/>
      <c r="E26" s="111"/>
      <c r="F26" s="111"/>
    </row>
    <row r="27" spans="1:6">
      <c r="A27" s="70">
        <v>14</v>
      </c>
      <c r="B27" s="112" t="s">
        <v>50</v>
      </c>
      <c r="C27" s="113">
        <v>4990624599.8900003</v>
      </c>
      <c r="D27" s="114"/>
      <c r="E27" s="111"/>
      <c r="F27" s="111"/>
    </row>
    <row r="28" spans="1:6">
      <c r="A28" s="70">
        <v>15</v>
      </c>
      <c r="B28" s="112" t="s">
        <v>51</v>
      </c>
      <c r="C28" s="113">
        <v>5054906447.0500002</v>
      </c>
      <c r="D28" s="114"/>
      <c r="E28" s="111"/>
      <c r="F28" s="111"/>
    </row>
    <row r="29" spans="1:6">
      <c r="A29" s="70">
        <v>16</v>
      </c>
      <c r="B29" s="112" t="s">
        <v>52</v>
      </c>
      <c r="C29" s="113">
        <v>4965352284.9699993</v>
      </c>
      <c r="D29" s="114"/>
      <c r="E29" s="111"/>
      <c r="F29" s="111"/>
    </row>
    <row r="30" spans="1:6">
      <c r="A30" s="70">
        <v>17</v>
      </c>
      <c r="B30" s="112" t="s">
        <v>53</v>
      </c>
      <c r="C30" s="113">
        <v>924394714.91999996</v>
      </c>
      <c r="D30" s="114"/>
      <c r="E30" s="111"/>
      <c r="F30" s="111"/>
    </row>
    <row r="31" spans="1:6">
      <c r="A31" s="70">
        <v>18</v>
      </c>
      <c r="B31" s="112" t="s">
        <v>54</v>
      </c>
      <c r="C31" s="113">
        <v>2426526559.8912001</v>
      </c>
      <c r="D31" s="114"/>
      <c r="E31" s="111"/>
      <c r="F31" s="111"/>
    </row>
    <row r="32" spans="1:6">
      <c r="A32" s="70">
        <v>19</v>
      </c>
      <c r="B32" s="112" t="s">
        <v>55</v>
      </c>
      <c r="C32" s="113">
        <v>81642376.049999997</v>
      </c>
      <c r="D32" s="114"/>
      <c r="E32" s="111"/>
      <c r="F32" s="111"/>
    </row>
    <row r="33" spans="1:6">
      <c r="A33" s="70">
        <v>20</v>
      </c>
      <c r="B33" s="112" t="s">
        <v>56</v>
      </c>
      <c r="C33" s="113">
        <v>382269351.55000001</v>
      </c>
      <c r="D33" s="114"/>
      <c r="E33" s="111"/>
      <c r="F33" s="111"/>
    </row>
    <row r="34" spans="1:6">
      <c r="A34" s="70">
        <v>20.100000000000001</v>
      </c>
      <c r="B34" s="129" t="s">
        <v>715</v>
      </c>
      <c r="C34" s="121">
        <v>-1164.3399999999999</v>
      </c>
      <c r="D34" s="122"/>
      <c r="E34" s="111"/>
      <c r="F34" s="111"/>
    </row>
    <row r="35" spans="1:6">
      <c r="A35" s="70">
        <v>21</v>
      </c>
      <c r="B35" s="120" t="s">
        <v>57</v>
      </c>
      <c r="C35" s="121">
        <v>1208373760</v>
      </c>
      <c r="D35" s="122"/>
      <c r="E35" s="111"/>
      <c r="F35" s="111"/>
    </row>
    <row r="36" spans="1:6">
      <c r="A36" s="70">
        <v>21.1</v>
      </c>
      <c r="B36" s="129" t="s">
        <v>714</v>
      </c>
      <c r="C36" s="130">
        <v>497366144</v>
      </c>
      <c r="D36" s="131"/>
      <c r="E36" s="111"/>
      <c r="F36" s="111"/>
    </row>
    <row r="37" spans="1:6">
      <c r="A37" s="70">
        <v>22</v>
      </c>
      <c r="B37" s="123" t="s">
        <v>58</v>
      </c>
      <c r="C37" s="124">
        <f>SUM(C26:C35)</f>
        <v>20355857551.371201</v>
      </c>
      <c r="D37" s="125"/>
      <c r="E37" s="111"/>
      <c r="F37" s="111"/>
    </row>
    <row r="38" spans="1:6">
      <c r="A38" s="70">
        <v>23</v>
      </c>
      <c r="B38" s="120" t="s">
        <v>60</v>
      </c>
      <c r="C38" s="113">
        <v>21015907.600000001</v>
      </c>
      <c r="D38" s="114"/>
      <c r="E38" s="111"/>
      <c r="F38" s="111"/>
    </row>
    <row r="39" spans="1:6">
      <c r="A39" s="70">
        <v>24</v>
      </c>
      <c r="B39" s="120" t="s">
        <v>61</v>
      </c>
      <c r="C39" s="113">
        <v>0</v>
      </c>
      <c r="D39" s="114"/>
      <c r="E39" s="111"/>
      <c r="F39" s="111"/>
    </row>
    <row r="40" spans="1:6">
      <c r="A40" s="70">
        <v>25</v>
      </c>
      <c r="B40" s="120" t="s">
        <v>62</v>
      </c>
      <c r="C40" s="113">
        <v>0</v>
      </c>
      <c r="D40" s="114"/>
      <c r="E40" s="111"/>
      <c r="F40" s="111"/>
    </row>
    <row r="41" spans="1:6">
      <c r="A41" s="70">
        <v>26</v>
      </c>
      <c r="B41" s="120" t="s">
        <v>63</v>
      </c>
      <c r="C41" s="113">
        <v>528182382.12</v>
      </c>
      <c r="D41" s="114"/>
      <c r="E41" s="111"/>
      <c r="F41" s="111"/>
    </row>
    <row r="42" spans="1:6">
      <c r="A42" s="70">
        <v>27</v>
      </c>
      <c r="B42" s="120" t="s">
        <v>64</v>
      </c>
      <c r="C42" s="113">
        <v>0</v>
      </c>
      <c r="D42" s="114"/>
      <c r="E42" s="111"/>
      <c r="F42" s="111"/>
    </row>
    <row r="43" spans="1:6">
      <c r="A43" s="70">
        <v>28</v>
      </c>
      <c r="B43" s="120" t="s">
        <v>65</v>
      </c>
      <c r="C43" s="113">
        <v>2499966585.5100002</v>
      </c>
      <c r="D43" s="114"/>
      <c r="E43" s="111"/>
      <c r="F43" s="111"/>
    </row>
    <row r="44" spans="1:6">
      <c r="A44" s="70">
        <v>29</v>
      </c>
      <c r="B44" s="120" t="s">
        <v>66</v>
      </c>
      <c r="C44" s="113">
        <v>177523.23</v>
      </c>
      <c r="D44" s="114"/>
      <c r="E44" s="111"/>
      <c r="F44" s="111"/>
    </row>
    <row r="45" spans="1:6" ht="14.5" thickBot="1">
      <c r="A45" s="132">
        <v>30</v>
      </c>
      <c r="B45" s="133" t="s">
        <v>265</v>
      </c>
      <c r="C45" s="134">
        <f>SUM(C38:C44)</f>
        <v>3049342398.4600005</v>
      </c>
      <c r="D45" s="135"/>
      <c r="E45" s="12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pane xSplit="1" ySplit="4" topLeftCell="I5" activePane="bottomRight" state="frozen"/>
      <selection activeCell="B20" sqref="B20"/>
      <selection pane="topRight" activeCell="B20" sqref="B20"/>
      <selection pane="bottomLeft" activeCell="B20" sqref="B20"/>
      <selection pane="bottomRight" activeCell="C8" sqref="C8:R21"/>
    </sheetView>
  </sheetViews>
  <sheetFormatPr defaultColWidth="9.08984375" defaultRowHeight="12.5"/>
  <cols>
    <col min="1" max="1" width="10.54296875" style="4" bestFit="1" customWidth="1"/>
    <col min="2" max="2" width="73.90625" style="4" customWidth="1"/>
    <col min="3" max="3" width="15.90625" style="4" bestFit="1" customWidth="1"/>
    <col min="4" max="4" width="16.453125" style="4" bestFit="1" customWidth="1"/>
    <col min="5" max="5" width="13" style="4" bestFit="1" customWidth="1"/>
    <col min="6" max="6" width="16.453125" style="4" bestFit="1" customWidth="1"/>
    <col min="7" max="7" width="15.90625" style="4" bestFit="1" customWidth="1"/>
    <col min="8" max="8" width="13.36328125" style="4" bestFit="1" customWidth="1"/>
    <col min="9" max="9" width="13" style="4" bestFit="1" customWidth="1"/>
    <col min="10" max="10" width="13.36328125" style="4" bestFit="1" customWidth="1"/>
    <col min="11" max="11" width="15.90625" style="4" bestFit="1" customWidth="1"/>
    <col min="12" max="12" width="13" style="30" bestFit="1" customWidth="1"/>
    <col min="13" max="14" width="15.90625" style="30" bestFit="1" customWidth="1"/>
    <col min="15" max="16" width="13" style="30" bestFit="1" customWidth="1"/>
    <col min="17" max="17" width="14.6328125" style="30" customWidth="1"/>
    <col min="18" max="18" width="13" style="30" bestFit="1" customWidth="1"/>
    <col min="19" max="19" width="34.90625" style="30" customWidth="1"/>
    <col min="20" max="16384" width="9.08984375" style="30"/>
  </cols>
  <sheetData>
    <row r="1" spans="1:19" s="668" customFormat="1">
      <c r="A1" s="658" t="s">
        <v>30</v>
      </c>
      <c r="B1" s="654" t="str">
        <f>'Info '!C2</f>
        <v>JSC TBC Bank</v>
      </c>
      <c r="C1" s="667"/>
      <c r="D1" s="667"/>
      <c r="E1" s="667"/>
      <c r="F1" s="667"/>
      <c r="G1" s="667"/>
      <c r="H1" s="667"/>
      <c r="I1" s="667"/>
      <c r="J1" s="667"/>
      <c r="K1" s="667"/>
    </row>
    <row r="2" spans="1:19" s="668" customFormat="1">
      <c r="A2" s="658" t="s">
        <v>31</v>
      </c>
      <c r="B2" s="608">
        <f>'10. CC2'!B2</f>
        <v>44561</v>
      </c>
      <c r="C2" s="667"/>
      <c r="D2" s="667"/>
      <c r="E2" s="667"/>
      <c r="F2" s="667"/>
      <c r="G2" s="667"/>
      <c r="H2" s="667"/>
      <c r="I2" s="667"/>
      <c r="J2" s="667"/>
      <c r="K2" s="667"/>
    </row>
    <row r="4" spans="1:19" ht="26.5" thickBot="1">
      <c r="A4" s="4" t="s">
        <v>248</v>
      </c>
      <c r="B4" s="680" t="s">
        <v>374</v>
      </c>
    </row>
    <row r="5" spans="1:19" s="260" customFormat="1" ht="13">
      <c r="A5" s="255"/>
      <c r="B5" s="256"/>
      <c r="C5" s="257" t="s">
        <v>0</v>
      </c>
      <c r="D5" s="257" t="s">
        <v>1</v>
      </c>
      <c r="E5" s="257" t="s">
        <v>2</v>
      </c>
      <c r="F5" s="257" t="s">
        <v>3</v>
      </c>
      <c r="G5" s="257" t="s">
        <v>4</v>
      </c>
      <c r="H5" s="257" t="s">
        <v>5</v>
      </c>
      <c r="I5" s="257" t="s">
        <v>8</v>
      </c>
      <c r="J5" s="257" t="s">
        <v>9</v>
      </c>
      <c r="K5" s="257" t="s">
        <v>10</v>
      </c>
      <c r="L5" s="257" t="s">
        <v>11</v>
      </c>
      <c r="M5" s="257" t="s">
        <v>12</v>
      </c>
      <c r="N5" s="257" t="s">
        <v>13</v>
      </c>
      <c r="O5" s="257" t="s">
        <v>357</v>
      </c>
      <c r="P5" s="257" t="s">
        <v>358</v>
      </c>
      <c r="Q5" s="257" t="s">
        <v>359</v>
      </c>
      <c r="R5" s="258" t="s">
        <v>360</v>
      </c>
      <c r="S5" s="259" t="s">
        <v>361</v>
      </c>
    </row>
    <row r="6" spans="1:19" s="260" customFormat="1" ht="99" customHeight="1">
      <c r="A6" s="261"/>
      <c r="B6" s="727" t="s">
        <v>362</v>
      </c>
      <c r="C6" s="723">
        <v>0</v>
      </c>
      <c r="D6" s="724"/>
      <c r="E6" s="723">
        <v>0.2</v>
      </c>
      <c r="F6" s="724"/>
      <c r="G6" s="723">
        <v>0.35</v>
      </c>
      <c r="H6" s="724"/>
      <c r="I6" s="723">
        <v>0.5</v>
      </c>
      <c r="J6" s="724"/>
      <c r="K6" s="723">
        <v>0.75</v>
      </c>
      <c r="L6" s="724"/>
      <c r="M6" s="723">
        <v>1</v>
      </c>
      <c r="N6" s="724"/>
      <c r="O6" s="723">
        <v>1.5</v>
      </c>
      <c r="P6" s="724"/>
      <c r="Q6" s="723">
        <v>2.5</v>
      </c>
      <c r="R6" s="724"/>
      <c r="S6" s="725" t="s">
        <v>247</v>
      </c>
    </row>
    <row r="7" spans="1:19" s="260" customFormat="1" ht="30.75" customHeight="1">
      <c r="A7" s="261"/>
      <c r="B7" s="728"/>
      <c r="C7" s="252" t="s">
        <v>250</v>
      </c>
      <c r="D7" s="252" t="s">
        <v>249</v>
      </c>
      <c r="E7" s="252" t="s">
        <v>250</v>
      </c>
      <c r="F7" s="252" t="s">
        <v>249</v>
      </c>
      <c r="G7" s="252" t="s">
        <v>250</v>
      </c>
      <c r="H7" s="252" t="s">
        <v>249</v>
      </c>
      <c r="I7" s="252" t="s">
        <v>250</v>
      </c>
      <c r="J7" s="252" t="s">
        <v>249</v>
      </c>
      <c r="K7" s="252" t="s">
        <v>250</v>
      </c>
      <c r="L7" s="252" t="s">
        <v>249</v>
      </c>
      <c r="M7" s="252" t="s">
        <v>250</v>
      </c>
      <c r="N7" s="252" t="s">
        <v>249</v>
      </c>
      <c r="O7" s="252" t="s">
        <v>250</v>
      </c>
      <c r="P7" s="252" t="s">
        <v>249</v>
      </c>
      <c r="Q7" s="252" t="s">
        <v>250</v>
      </c>
      <c r="R7" s="252" t="s">
        <v>249</v>
      </c>
      <c r="S7" s="726"/>
    </row>
    <row r="8" spans="1:19" s="138" customFormat="1">
      <c r="A8" s="136">
        <v>1</v>
      </c>
      <c r="B8" s="1" t="s">
        <v>95</v>
      </c>
      <c r="C8" s="137">
        <v>1357982186.9200001</v>
      </c>
      <c r="D8" s="137">
        <v>0</v>
      </c>
      <c r="E8" s="137">
        <v>15488000</v>
      </c>
      <c r="F8" s="137">
        <v>0</v>
      </c>
      <c r="G8" s="137">
        <v>0</v>
      </c>
      <c r="H8" s="137">
        <v>0</v>
      </c>
      <c r="I8" s="137">
        <v>0</v>
      </c>
      <c r="J8" s="137">
        <v>0</v>
      </c>
      <c r="K8" s="137">
        <v>0</v>
      </c>
      <c r="L8" s="137">
        <v>0</v>
      </c>
      <c r="M8" s="137">
        <v>2090840891.5963001</v>
      </c>
      <c r="N8" s="137">
        <v>0</v>
      </c>
      <c r="O8" s="137">
        <v>0</v>
      </c>
      <c r="P8" s="137">
        <v>0</v>
      </c>
      <c r="Q8" s="137">
        <v>0</v>
      </c>
      <c r="R8" s="137">
        <v>0</v>
      </c>
      <c r="S8" s="274">
        <v>2182176451.5943999</v>
      </c>
    </row>
    <row r="9" spans="1:19" s="138" customFormat="1">
      <c r="A9" s="136">
        <v>2</v>
      </c>
      <c r="B9" s="1" t="s">
        <v>96</v>
      </c>
      <c r="C9" s="137">
        <v>0</v>
      </c>
      <c r="D9" s="137">
        <v>0</v>
      </c>
      <c r="E9" s="137">
        <v>0</v>
      </c>
      <c r="F9" s="137">
        <v>0</v>
      </c>
      <c r="G9" s="137">
        <v>0</v>
      </c>
      <c r="H9" s="137">
        <v>0</v>
      </c>
      <c r="I9" s="137">
        <v>0</v>
      </c>
      <c r="J9" s="137">
        <v>0</v>
      </c>
      <c r="K9" s="137">
        <v>0</v>
      </c>
      <c r="L9" s="137">
        <v>0</v>
      </c>
      <c r="M9" s="137">
        <v>0</v>
      </c>
      <c r="N9" s="137">
        <v>0</v>
      </c>
      <c r="O9" s="137">
        <v>0</v>
      </c>
      <c r="P9" s="137">
        <v>0</v>
      </c>
      <c r="Q9" s="137">
        <v>0</v>
      </c>
      <c r="R9" s="137">
        <v>0</v>
      </c>
      <c r="S9" s="274">
        <v>0</v>
      </c>
    </row>
    <row r="10" spans="1:19" s="138" customFormat="1">
      <c r="A10" s="136">
        <v>3</v>
      </c>
      <c r="B10" s="1" t="s">
        <v>268</v>
      </c>
      <c r="C10" s="137">
        <v>104064168.23999999</v>
      </c>
      <c r="D10" s="137">
        <v>0</v>
      </c>
      <c r="E10" s="137">
        <v>0</v>
      </c>
      <c r="F10" s="137">
        <v>0</v>
      </c>
      <c r="G10" s="137">
        <v>0</v>
      </c>
      <c r="H10" s="137">
        <v>0</v>
      </c>
      <c r="I10" s="137">
        <v>0</v>
      </c>
      <c r="J10" s="137">
        <v>0</v>
      </c>
      <c r="K10" s="137">
        <v>0</v>
      </c>
      <c r="L10" s="137">
        <v>0</v>
      </c>
      <c r="M10" s="137">
        <v>0</v>
      </c>
      <c r="N10" s="137">
        <v>0</v>
      </c>
      <c r="O10" s="137">
        <v>0</v>
      </c>
      <c r="P10" s="137">
        <v>0</v>
      </c>
      <c r="Q10" s="137">
        <v>0</v>
      </c>
      <c r="R10" s="137">
        <v>0</v>
      </c>
      <c r="S10" s="274">
        <v>0</v>
      </c>
    </row>
    <row r="11" spans="1:19" s="138" customFormat="1">
      <c r="A11" s="136">
        <v>4</v>
      </c>
      <c r="B11" s="1" t="s">
        <v>97</v>
      </c>
      <c r="C11" s="137">
        <v>392654213.74949998</v>
      </c>
      <c r="D11" s="137">
        <v>0</v>
      </c>
      <c r="E11" s="137">
        <v>0</v>
      </c>
      <c r="F11" s="137">
        <v>0</v>
      </c>
      <c r="G11" s="137">
        <v>0</v>
      </c>
      <c r="H11" s="137">
        <v>0</v>
      </c>
      <c r="I11" s="137">
        <v>0</v>
      </c>
      <c r="J11" s="137">
        <v>0</v>
      </c>
      <c r="K11" s="137">
        <v>0</v>
      </c>
      <c r="L11" s="137">
        <v>0</v>
      </c>
      <c r="M11" s="137">
        <v>0</v>
      </c>
      <c r="N11" s="137">
        <v>0</v>
      </c>
      <c r="O11" s="137">
        <v>0</v>
      </c>
      <c r="P11" s="137">
        <v>0</v>
      </c>
      <c r="Q11" s="137">
        <v>0</v>
      </c>
      <c r="R11" s="137">
        <v>0</v>
      </c>
      <c r="S11" s="274">
        <v>0</v>
      </c>
    </row>
    <row r="12" spans="1:19" s="138" customFormat="1">
      <c r="A12" s="136">
        <v>5</v>
      </c>
      <c r="B12" s="1" t="s">
        <v>98</v>
      </c>
      <c r="C12" s="137">
        <v>0</v>
      </c>
      <c r="D12" s="137">
        <v>0</v>
      </c>
      <c r="E12" s="137">
        <v>0</v>
      </c>
      <c r="F12" s="137">
        <v>0</v>
      </c>
      <c r="G12" s="137">
        <v>0</v>
      </c>
      <c r="H12" s="137">
        <v>0</v>
      </c>
      <c r="I12" s="137">
        <v>0</v>
      </c>
      <c r="J12" s="137">
        <v>0</v>
      </c>
      <c r="K12" s="137">
        <v>0</v>
      </c>
      <c r="L12" s="137">
        <v>0</v>
      </c>
      <c r="M12" s="137">
        <v>0</v>
      </c>
      <c r="N12" s="137">
        <v>0</v>
      </c>
      <c r="O12" s="137">
        <v>0</v>
      </c>
      <c r="P12" s="137">
        <v>0</v>
      </c>
      <c r="Q12" s="137">
        <v>0</v>
      </c>
      <c r="R12" s="137">
        <v>0</v>
      </c>
      <c r="S12" s="274">
        <v>0</v>
      </c>
    </row>
    <row r="13" spans="1:19" s="138" customFormat="1">
      <c r="A13" s="136">
        <v>6</v>
      </c>
      <c r="B13" s="1" t="s">
        <v>99</v>
      </c>
      <c r="C13" s="137">
        <v>0</v>
      </c>
      <c r="D13" s="137">
        <v>0</v>
      </c>
      <c r="E13" s="137">
        <v>605848888.15280032</v>
      </c>
      <c r="F13" s="137">
        <v>2926569.5328000002</v>
      </c>
      <c r="G13" s="137">
        <v>0</v>
      </c>
      <c r="H13" s="137">
        <v>0</v>
      </c>
      <c r="I13" s="137">
        <v>31706484.4725</v>
      </c>
      <c r="J13" s="137">
        <v>51896165.453900002</v>
      </c>
      <c r="K13" s="137">
        <v>0</v>
      </c>
      <c r="L13" s="137">
        <v>0</v>
      </c>
      <c r="M13" s="137">
        <v>4826342.818500001</v>
      </c>
      <c r="N13" s="137">
        <v>32746124.052999999</v>
      </c>
      <c r="O13" s="137">
        <v>0</v>
      </c>
      <c r="P13" s="137">
        <v>0</v>
      </c>
      <c r="Q13" s="137">
        <v>0</v>
      </c>
      <c r="R13" s="137">
        <v>0</v>
      </c>
      <c r="S13" s="274">
        <v>215981400.29396999</v>
      </c>
    </row>
    <row r="14" spans="1:19" s="138" customFormat="1">
      <c r="A14" s="136">
        <v>7</v>
      </c>
      <c r="B14" s="1" t="s">
        <v>100</v>
      </c>
      <c r="C14" s="137">
        <v>0</v>
      </c>
      <c r="D14" s="137">
        <v>0</v>
      </c>
      <c r="E14" s="137">
        <v>0</v>
      </c>
      <c r="F14" s="137">
        <v>0</v>
      </c>
      <c r="G14" s="137">
        <v>0</v>
      </c>
      <c r="H14" s="137">
        <v>0</v>
      </c>
      <c r="I14" s="137">
        <v>0</v>
      </c>
      <c r="J14" s="137">
        <v>0</v>
      </c>
      <c r="K14" s="137">
        <v>0</v>
      </c>
      <c r="L14" s="137">
        <v>0</v>
      </c>
      <c r="M14" s="137">
        <v>6524539263.1781006</v>
      </c>
      <c r="N14" s="137">
        <v>1164231686.1083</v>
      </c>
      <c r="O14" s="137">
        <v>0</v>
      </c>
      <c r="P14" s="137">
        <v>0</v>
      </c>
      <c r="Q14" s="137">
        <v>0</v>
      </c>
      <c r="R14" s="137">
        <v>0</v>
      </c>
      <c r="S14" s="274">
        <v>7427504180.1678009</v>
      </c>
    </row>
    <row r="15" spans="1:19" s="138" customFormat="1">
      <c r="A15" s="136">
        <v>8</v>
      </c>
      <c r="B15" s="1" t="s">
        <v>101</v>
      </c>
      <c r="C15" s="137">
        <v>0</v>
      </c>
      <c r="D15" s="137">
        <v>0</v>
      </c>
      <c r="E15" s="137">
        <v>0</v>
      </c>
      <c r="F15" s="137">
        <v>0</v>
      </c>
      <c r="G15" s="137">
        <v>0</v>
      </c>
      <c r="H15" s="137">
        <v>0</v>
      </c>
      <c r="I15" s="137">
        <v>0</v>
      </c>
      <c r="J15" s="137">
        <v>0</v>
      </c>
      <c r="K15" s="137">
        <v>3865872427.6207032</v>
      </c>
      <c r="L15" s="137">
        <v>110914280.99780004</v>
      </c>
      <c r="M15" s="137">
        <v>0</v>
      </c>
      <c r="N15" s="137">
        <v>0</v>
      </c>
      <c r="O15" s="137">
        <v>0</v>
      </c>
      <c r="P15" s="137">
        <v>0</v>
      </c>
      <c r="Q15" s="137">
        <v>0</v>
      </c>
      <c r="R15" s="137">
        <v>0</v>
      </c>
      <c r="S15" s="274">
        <v>2731784396.1137257</v>
      </c>
    </row>
    <row r="16" spans="1:19" s="138" customFormat="1">
      <c r="A16" s="136">
        <v>9</v>
      </c>
      <c r="B16" s="1" t="s">
        <v>102</v>
      </c>
      <c r="C16" s="137">
        <v>0</v>
      </c>
      <c r="D16" s="137">
        <v>0</v>
      </c>
      <c r="E16" s="137">
        <v>0</v>
      </c>
      <c r="F16" s="137">
        <v>0</v>
      </c>
      <c r="G16" s="137">
        <v>3201635903.8199019</v>
      </c>
      <c r="H16" s="137">
        <v>17699847.5405</v>
      </c>
      <c r="I16" s="137">
        <v>0</v>
      </c>
      <c r="J16" s="137">
        <v>0</v>
      </c>
      <c r="K16" s="137">
        <v>0</v>
      </c>
      <c r="L16" s="137">
        <v>0</v>
      </c>
      <c r="M16" s="137">
        <v>0</v>
      </c>
      <c r="N16" s="137">
        <v>0</v>
      </c>
      <c r="O16" s="137">
        <v>0</v>
      </c>
      <c r="P16" s="137">
        <v>0</v>
      </c>
      <c r="Q16" s="137">
        <v>0</v>
      </c>
      <c r="R16" s="137">
        <v>0</v>
      </c>
      <c r="S16" s="274">
        <v>1069170388.4853252</v>
      </c>
    </row>
    <row r="17" spans="1:19" s="138" customFormat="1">
      <c r="A17" s="136">
        <v>10</v>
      </c>
      <c r="B17" s="1" t="s">
        <v>103</v>
      </c>
      <c r="C17" s="137">
        <v>0</v>
      </c>
      <c r="D17" s="137">
        <v>0</v>
      </c>
      <c r="E17" s="137">
        <v>0</v>
      </c>
      <c r="F17" s="137">
        <v>0</v>
      </c>
      <c r="G17" s="137">
        <v>0</v>
      </c>
      <c r="H17" s="137">
        <v>0</v>
      </c>
      <c r="I17" s="137">
        <v>31243978.370300006</v>
      </c>
      <c r="J17" s="137">
        <v>140000</v>
      </c>
      <c r="K17" s="137">
        <v>0</v>
      </c>
      <c r="L17" s="137">
        <v>0</v>
      </c>
      <c r="M17" s="137">
        <v>80819686.681100026</v>
      </c>
      <c r="N17" s="137">
        <v>1053360.3905</v>
      </c>
      <c r="O17" s="137">
        <v>3969567.3366</v>
      </c>
      <c r="P17" s="137">
        <v>15683.025000000001</v>
      </c>
      <c r="Q17" s="137">
        <v>0</v>
      </c>
      <c r="R17" s="137">
        <v>0</v>
      </c>
      <c r="S17" s="274">
        <v>86950609.02094999</v>
      </c>
    </row>
    <row r="18" spans="1:19" s="138" customFormat="1">
      <c r="A18" s="136">
        <v>11</v>
      </c>
      <c r="B18" s="1" t="s">
        <v>104</v>
      </c>
      <c r="C18" s="137">
        <v>0</v>
      </c>
      <c r="D18" s="137">
        <v>0</v>
      </c>
      <c r="E18" s="137">
        <v>0</v>
      </c>
      <c r="F18" s="137">
        <v>0</v>
      </c>
      <c r="G18" s="137">
        <v>0</v>
      </c>
      <c r="H18" s="137">
        <v>0</v>
      </c>
      <c r="I18" s="137">
        <v>0</v>
      </c>
      <c r="J18" s="137">
        <v>0</v>
      </c>
      <c r="K18" s="137">
        <v>0</v>
      </c>
      <c r="L18" s="137">
        <v>0</v>
      </c>
      <c r="M18" s="137">
        <v>755512877.52079988</v>
      </c>
      <c r="N18" s="137">
        <v>0</v>
      </c>
      <c r="O18" s="137">
        <v>548972712.676</v>
      </c>
      <c r="P18" s="137">
        <v>0</v>
      </c>
      <c r="Q18" s="137">
        <v>16759649.319999998</v>
      </c>
      <c r="R18" s="137">
        <v>0</v>
      </c>
      <c r="S18" s="274">
        <v>1543187465.3982499</v>
      </c>
    </row>
    <row r="19" spans="1:19" s="138" customFormat="1">
      <c r="A19" s="136">
        <v>12</v>
      </c>
      <c r="B19" s="1" t="s">
        <v>105</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274">
        <v>0</v>
      </c>
    </row>
    <row r="20" spans="1:19" s="138" customFormat="1">
      <c r="A20" s="136">
        <v>13</v>
      </c>
      <c r="B20" s="1" t="s">
        <v>246</v>
      </c>
      <c r="C20" s="137">
        <v>0</v>
      </c>
      <c r="D20" s="137">
        <v>0</v>
      </c>
      <c r="E20" s="137">
        <v>0</v>
      </c>
      <c r="F20" s="137">
        <v>0</v>
      </c>
      <c r="G20" s="137">
        <v>0</v>
      </c>
      <c r="H20" s="137">
        <v>0</v>
      </c>
      <c r="I20" s="137">
        <v>0</v>
      </c>
      <c r="J20" s="137">
        <v>0</v>
      </c>
      <c r="K20" s="137">
        <v>0</v>
      </c>
      <c r="L20" s="137">
        <v>0</v>
      </c>
      <c r="M20" s="137">
        <v>0</v>
      </c>
      <c r="N20" s="137">
        <v>0</v>
      </c>
      <c r="O20" s="137">
        <v>0</v>
      </c>
      <c r="P20" s="137">
        <v>0</v>
      </c>
      <c r="Q20" s="137">
        <v>0</v>
      </c>
      <c r="R20" s="137">
        <v>0</v>
      </c>
      <c r="S20" s="274">
        <v>0</v>
      </c>
    </row>
    <row r="21" spans="1:19" s="138" customFormat="1">
      <c r="A21" s="136">
        <v>14</v>
      </c>
      <c r="B21" s="1" t="s">
        <v>107</v>
      </c>
      <c r="C21" s="137">
        <v>797206743.3900001</v>
      </c>
      <c r="D21" s="137">
        <v>0</v>
      </c>
      <c r="E21" s="137">
        <v>-1.5999998431652784E-3</v>
      </c>
      <c r="F21" s="137">
        <v>0</v>
      </c>
      <c r="G21" s="137">
        <v>0</v>
      </c>
      <c r="H21" s="137">
        <v>0</v>
      </c>
      <c r="I21" s="137">
        <v>0</v>
      </c>
      <c r="J21" s="137">
        <v>0</v>
      </c>
      <c r="K21" s="137">
        <v>0</v>
      </c>
      <c r="L21" s="137">
        <v>0</v>
      </c>
      <c r="M21" s="137">
        <v>2969808099.3578877</v>
      </c>
      <c r="N21" s="137">
        <v>37851985.336539671</v>
      </c>
      <c r="O21" s="137">
        <v>0</v>
      </c>
      <c r="P21" s="137">
        <v>0</v>
      </c>
      <c r="Q21" s="137">
        <v>30189991.177903995</v>
      </c>
      <c r="R21" s="137">
        <v>0</v>
      </c>
      <c r="S21" s="274">
        <v>2718858419.0169883</v>
      </c>
    </row>
    <row r="22" spans="1:19" ht="13.5" thickBot="1">
      <c r="A22" s="139"/>
      <c r="B22" s="140" t="s">
        <v>108</v>
      </c>
      <c r="C22" s="141">
        <f>SUM(C8:C21)</f>
        <v>2651907312.2995005</v>
      </c>
      <c r="D22" s="141">
        <f t="shared" ref="D22:J22" si="0">SUM(D8:D21)</f>
        <v>0</v>
      </c>
      <c r="E22" s="141">
        <f t="shared" si="0"/>
        <v>621336888.15120029</v>
      </c>
      <c r="F22" s="141">
        <f t="shared" si="0"/>
        <v>2926569.5328000002</v>
      </c>
      <c r="G22" s="141">
        <f t="shared" si="0"/>
        <v>3201635903.8199019</v>
      </c>
      <c r="H22" s="141">
        <f t="shared" si="0"/>
        <v>17699847.5405</v>
      </c>
      <c r="I22" s="141">
        <f t="shared" si="0"/>
        <v>62950462.842800006</v>
      </c>
      <c r="J22" s="141">
        <f t="shared" si="0"/>
        <v>52036165.453900002</v>
      </c>
      <c r="K22" s="141">
        <f t="shared" ref="K22:S22" si="1">SUM(K8:K21)</f>
        <v>3865872427.6207032</v>
      </c>
      <c r="L22" s="141">
        <f t="shared" si="1"/>
        <v>110914280.99780004</v>
      </c>
      <c r="M22" s="141">
        <f t="shared" si="1"/>
        <v>12426347161.152689</v>
      </c>
      <c r="N22" s="141">
        <f t="shared" si="1"/>
        <v>1235883155.8883398</v>
      </c>
      <c r="O22" s="141">
        <f t="shared" si="1"/>
        <v>552942280.01259995</v>
      </c>
      <c r="P22" s="141">
        <f t="shared" si="1"/>
        <v>15683.025000000001</v>
      </c>
      <c r="Q22" s="141">
        <f t="shared" si="1"/>
        <v>46949640.497903995</v>
      </c>
      <c r="R22" s="141">
        <f t="shared" si="1"/>
        <v>0</v>
      </c>
      <c r="S22" s="275">
        <f t="shared" si="1"/>
        <v>17975613310.091412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B20" sqref="B20"/>
      <selection pane="topRight" activeCell="B20" sqref="B20"/>
      <selection pane="bottomLeft" activeCell="B20" sqref="B20"/>
      <selection pane="bottomRight" activeCell="C7" sqref="C7:U20"/>
    </sheetView>
  </sheetViews>
  <sheetFormatPr defaultColWidth="9.08984375" defaultRowHeight="12.5"/>
  <cols>
    <col min="1" max="1" width="10.54296875" style="4" bestFit="1" customWidth="1"/>
    <col min="2" max="2" width="63.6328125" style="4" bestFit="1" customWidth="1"/>
    <col min="3" max="3" width="19" style="4" customWidth="1"/>
    <col min="4" max="4" width="19.54296875" style="4" customWidth="1"/>
    <col min="5" max="5" width="31.08984375" style="4" customWidth="1"/>
    <col min="6" max="6" width="29.08984375" style="4" customWidth="1"/>
    <col min="7" max="7" width="28.54296875" style="4" customWidth="1"/>
    <col min="8" max="8" width="26.453125" style="4" customWidth="1"/>
    <col min="9" max="9" width="23.6328125" style="4" customWidth="1"/>
    <col min="10" max="10" width="21.54296875" style="4" customWidth="1"/>
    <col min="11" max="11" width="15.6328125" style="4" customWidth="1"/>
    <col min="12" max="12" width="13.36328125" style="4" customWidth="1"/>
    <col min="13" max="13" width="20.90625" style="4" customWidth="1"/>
    <col min="14" max="14" width="19.36328125" style="4" customWidth="1"/>
    <col min="15" max="15" width="18.453125" style="4" customWidth="1"/>
    <col min="16" max="16" width="19" style="4" customWidth="1"/>
    <col min="17" max="17" width="20.36328125" style="4" customWidth="1"/>
    <col min="18" max="18" width="18" style="4" customWidth="1"/>
    <col min="19" max="19" width="36" style="4" customWidth="1"/>
    <col min="20" max="20" width="26.08984375" style="4" customWidth="1"/>
    <col min="21" max="21" width="24.90625" style="4" customWidth="1"/>
    <col min="22" max="22" width="20" style="4" customWidth="1"/>
    <col min="23" max="16384" width="9.08984375" style="30"/>
  </cols>
  <sheetData>
    <row r="1" spans="1:22" s="668" customFormat="1">
      <c r="A1" s="658" t="s">
        <v>30</v>
      </c>
      <c r="B1" s="654" t="str">
        <f>'Info '!C2</f>
        <v>JSC TBC Bank</v>
      </c>
      <c r="C1" s="667"/>
      <c r="D1" s="667"/>
      <c r="E1" s="667"/>
      <c r="F1" s="667"/>
      <c r="G1" s="667"/>
      <c r="H1" s="667"/>
      <c r="I1" s="667"/>
      <c r="J1" s="667"/>
      <c r="K1" s="667"/>
      <c r="L1" s="667"/>
      <c r="M1" s="667"/>
      <c r="N1" s="667"/>
      <c r="O1" s="667"/>
      <c r="P1" s="667"/>
      <c r="Q1" s="667"/>
      <c r="R1" s="667"/>
      <c r="S1" s="667"/>
      <c r="T1" s="667"/>
      <c r="U1" s="667"/>
      <c r="V1" s="667"/>
    </row>
    <row r="2" spans="1:22" s="668" customFormat="1">
      <c r="A2" s="658" t="s">
        <v>31</v>
      </c>
      <c r="B2" s="608">
        <f>'11. CRWA '!B2</f>
        <v>44561</v>
      </c>
      <c r="C2" s="667"/>
      <c r="D2" s="667"/>
      <c r="E2" s="667"/>
      <c r="F2" s="667"/>
      <c r="G2" s="667"/>
      <c r="H2" s="667"/>
      <c r="I2" s="667"/>
      <c r="J2" s="667"/>
      <c r="K2" s="667"/>
      <c r="L2" s="667"/>
      <c r="M2" s="667"/>
      <c r="N2" s="667"/>
      <c r="O2" s="667"/>
      <c r="P2" s="667"/>
      <c r="Q2" s="667"/>
      <c r="R2" s="667"/>
      <c r="S2" s="667"/>
      <c r="T2" s="667"/>
      <c r="U2" s="667"/>
      <c r="V2" s="667"/>
    </row>
    <row r="4" spans="1:22" ht="13.5" thickBot="1">
      <c r="A4" s="4" t="s">
        <v>365</v>
      </c>
      <c r="B4" s="681" t="s">
        <v>94</v>
      </c>
      <c r="V4" s="32" t="s">
        <v>73</v>
      </c>
    </row>
    <row r="5" spans="1:22" ht="12.75" customHeight="1">
      <c r="A5" s="143"/>
      <c r="B5" s="144"/>
      <c r="C5" s="729" t="s">
        <v>276</v>
      </c>
      <c r="D5" s="730"/>
      <c r="E5" s="730"/>
      <c r="F5" s="730"/>
      <c r="G5" s="730"/>
      <c r="H5" s="730"/>
      <c r="I5" s="730"/>
      <c r="J5" s="730"/>
      <c r="K5" s="730"/>
      <c r="L5" s="731"/>
      <c r="M5" s="732" t="s">
        <v>277</v>
      </c>
      <c r="N5" s="733"/>
      <c r="O5" s="733"/>
      <c r="P5" s="733"/>
      <c r="Q5" s="733"/>
      <c r="R5" s="733"/>
      <c r="S5" s="734"/>
      <c r="T5" s="737" t="s">
        <v>363</v>
      </c>
      <c r="U5" s="737" t="s">
        <v>364</v>
      </c>
      <c r="V5" s="735" t="s">
        <v>120</v>
      </c>
    </row>
    <row r="6" spans="1:22" s="75" customFormat="1" ht="100">
      <c r="A6" s="72"/>
      <c r="B6" s="145"/>
      <c r="C6" s="146" t="s">
        <v>109</v>
      </c>
      <c r="D6" s="233" t="s">
        <v>110</v>
      </c>
      <c r="E6" s="173" t="s">
        <v>279</v>
      </c>
      <c r="F6" s="173" t="s">
        <v>280</v>
      </c>
      <c r="G6" s="233" t="s">
        <v>283</v>
      </c>
      <c r="H6" s="233" t="s">
        <v>278</v>
      </c>
      <c r="I6" s="233" t="s">
        <v>111</v>
      </c>
      <c r="J6" s="233" t="s">
        <v>112</v>
      </c>
      <c r="K6" s="147" t="s">
        <v>113</v>
      </c>
      <c r="L6" s="148" t="s">
        <v>114</v>
      </c>
      <c r="M6" s="146" t="s">
        <v>281</v>
      </c>
      <c r="N6" s="147" t="s">
        <v>115</v>
      </c>
      <c r="O6" s="147" t="s">
        <v>116</v>
      </c>
      <c r="P6" s="147" t="s">
        <v>117</v>
      </c>
      <c r="Q6" s="147" t="s">
        <v>118</v>
      </c>
      <c r="R6" s="147" t="s">
        <v>119</v>
      </c>
      <c r="S6" s="254" t="s">
        <v>282</v>
      </c>
      <c r="T6" s="738"/>
      <c r="U6" s="738"/>
      <c r="V6" s="736"/>
    </row>
    <row r="7" spans="1:22" s="138" customFormat="1">
      <c r="A7" s="149">
        <v>1</v>
      </c>
      <c r="B7" s="1" t="s">
        <v>95</v>
      </c>
      <c r="C7" s="150">
        <v>0</v>
      </c>
      <c r="D7" s="137">
        <v>0</v>
      </c>
      <c r="E7" s="137">
        <v>0</v>
      </c>
      <c r="F7" s="137">
        <v>0</v>
      </c>
      <c r="G7" s="137">
        <v>0</v>
      </c>
      <c r="H7" s="137">
        <v>0</v>
      </c>
      <c r="I7" s="137">
        <v>0</v>
      </c>
      <c r="J7" s="137">
        <v>0</v>
      </c>
      <c r="K7" s="137">
        <v>0</v>
      </c>
      <c r="L7" s="151">
        <v>0</v>
      </c>
      <c r="M7" s="150">
        <v>0</v>
      </c>
      <c r="N7" s="137">
        <v>0</v>
      </c>
      <c r="O7" s="137">
        <v>0</v>
      </c>
      <c r="P7" s="137">
        <v>0</v>
      </c>
      <c r="Q7" s="137">
        <v>0</v>
      </c>
      <c r="R7" s="137">
        <v>0</v>
      </c>
      <c r="S7" s="151">
        <v>0</v>
      </c>
      <c r="T7" s="262">
        <v>0</v>
      </c>
      <c r="U7" s="262">
        <v>0</v>
      </c>
      <c r="V7" s="152">
        <f>SUM(C7:S7)</f>
        <v>0</v>
      </c>
    </row>
    <row r="8" spans="1:22" s="138" customFormat="1">
      <c r="A8" s="149">
        <v>2</v>
      </c>
      <c r="B8" s="1" t="s">
        <v>96</v>
      </c>
      <c r="C8" s="150">
        <v>0</v>
      </c>
      <c r="D8" s="137">
        <v>0</v>
      </c>
      <c r="E8" s="137">
        <v>0</v>
      </c>
      <c r="F8" s="137">
        <v>0</v>
      </c>
      <c r="G8" s="137">
        <v>0</v>
      </c>
      <c r="H8" s="137">
        <v>0</v>
      </c>
      <c r="I8" s="137">
        <v>0</v>
      </c>
      <c r="J8" s="137">
        <v>0</v>
      </c>
      <c r="K8" s="137">
        <v>0</v>
      </c>
      <c r="L8" s="151">
        <v>0</v>
      </c>
      <c r="M8" s="150">
        <v>0</v>
      </c>
      <c r="N8" s="137">
        <v>0</v>
      </c>
      <c r="O8" s="137">
        <v>0</v>
      </c>
      <c r="P8" s="137">
        <v>0</v>
      </c>
      <c r="Q8" s="137">
        <v>0</v>
      </c>
      <c r="R8" s="137">
        <v>0</v>
      </c>
      <c r="S8" s="151">
        <v>0</v>
      </c>
      <c r="T8" s="262">
        <v>0</v>
      </c>
      <c r="U8" s="262">
        <v>0</v>
      </c>
      <c r="V8" s="152">
        <f t="shared" ref="V8:V20" si="0">SUM(C8:S8)</f>
        <v>0</v>
      </c>
    </row>
    <row r="9" spans="1:22" s="138" customFormat="1">
      <c r="A9" s="149">
        <v>3</v>
      </c>
      <c r="B9" s="1" t="s">
        <v>269</v>
      </c>
      <c r="C9" s="150">
        <v>0</v>
      </c>
      <c r="D9" s="137">
        <v>0</v>
      </c>
      <c r="E9" s="137">
        <v>0</v>
      </c>
      <c r="F9" s="137">
        <v>0</v>
      </c>
      <c r="G9" s="137">
        <v>0</v>
      </c>
      <c r="H9" s="137">
        <v>0</v>
      </c>
      <c r="I9" s="137">
        <v>0</v>
      </c>
      <c r="J9" s="137">
        <v>0</v>
      </c>
      <c r="K9" s="137">
        <v>0</v>
      </c>
      <c r="L9" s="151">
        <v>0</v>
      </c>
      <c r="M9" s="150">
        <v>0</v>
      </c>
      <c r="N9" s="137">
        <v>0</v>
      </c>
      <c r="O9" s="137">
        <v>0</v>
      </c>
      <c r="P9" s="137">
        <v>0</v>
      </c>
      <c r="Q9" s="137">
        <v>0</v>
      </c>
      <c r="R9" s="137">
        <v>0</v>
      </c>
      <c r="S9" s="151">
        <v>0</v>
      </c>
      <c r="T9" s="262">
        <v>0</v>
      </c>
      <c r="U9" s="262">
        <v>0</v>
      </c>
      <c r="V9" s="152">
        <f t="shared" si="0"/>
        <v>0</v>
      </c>
    </row>
    <row r="10" spans="1:22" s="138" customFormat="1">
      <c r="A10" s="149">
        <v>4</v>
      </c>
      <c r="B10" s="1" t="s">
        <v>97</v>
      </c>
      <c r="C10" s="150">
        <v>0</v>
      </c>
      <c r="D10" s="137">
        <v>0</v>
      </c>
      <c r="E10" s="137">
        <v>0</v>
      </c>
      <c r="F10" s="137">
        <v>0</v>
      </c>
      <c r="G10" s="137">
        <v>0</v>
      </c>
      <c r="H10" s="137">
        <v>0</v>
      </c>
      <c r="I10" s="137">
        <v>0</v>
      </c>
      <c r="J10" s="137">
        <v>0</v>
      </c>
      <c r="K10" s="137">
        <v>0</v>
      </c>
      <c r="L10" s="151">
        <v>0</v>
      </c>
      <c r="M10" s="150">
        <v>0</v>
      </c>
      <c r="N10" s="137">
        <v>0</v>
      </c>
      <c r="O10" s="137">
        <v>0</v>
      </c>
      <c r="P10" s="137">
        <v>0</v>
      </c>
      <c r="Q10" s="137">
        <v>0</v>
      </c>
      <c r="R10" s="137">
        <v>0</v>
      </c>
      <c r="S10" s="151">
        <v>0</v>
      </c>
      <c r="T10" s="262">
        <v>0</v>
      </c>
      <c r="U10" s="262">
        <v>0</v>
      </c>
      <c r="V10" s="152">
        <f t="shared" si="0"/>
        <v>0</v>
      </c>
    </row>
    <row r="11" spans="1:22" s="138" customFormat="1">
      <c r="A11" s="149">
        <v>5</v>
      </c>
      <c r="B11" s="1" t="s">
        <v>98</v>
      </c>
      <c r="C11" s="150">
        <v>0</v>
      </c>
      <c r="D11" s="137">
        <v>0</v>
      </c>
      <c r="E11" s="137">
        <v>0</v>
      </c>
      <c r="F11" s="137">
        <v>0</v>
      </c>
      <c r="G11" s="137">
        <v>0</v>
      </c>
      <c r="H11" s="137">
        <v>0</v>
      </c>
      <c r="I11" s="137">
        <v>0</v>
      </c>
      <c r="J11" s="137">
        <v>0</v>
      </c>
      <c r="K11" s="137">
        <v>0</v>
      </c>
      <c r="L11" s="151">
        <v>0</v>
      </c>
      <c r="M11" s="150">
        <v>0</v>
      </c>
      <c r="N11" s="137">
        <v>0</v>
      </c>
      <c r="O11" s="137">
        <v>0</v>
      </c>
      <c r="P11" s="137">
        <v>0</v>
      </c>
      <c r="Q11" s="137">
        <v>0</v>
      </c>
      <c r="R11" s="137">
        <v>0</v>
      </c>
      <c r="S11" s="151">
        <v>0</v>
      </c>
      <c r="T11" s="262">
        <v>0</v>
      </c>
      <c r="U11" s="262">
        <v>0</v>
      </c>
      <c r="V11" s="152">
        <f t="shared" si="0"/>
        <v>0</v>
      </c>
    </row>
    <row r="12" spans="1:22" s="138" customFormat="1">
      <c r="A12" s="149">
        <v>6</v>
      </c>
      <c r="B12" s="1" t="s">
        <v>99</v>
      </c>
      <c r="C12" s="150">
        <v>0</v>
      </c>
      <c r="D12" s="137">
        <v>1</v>
      </c>
      <c r="E12" s="137">
        <v>0</v>
      </c>
      <c r="F12" s="137">
        <v>0</v>
      </c>
      <c r="G12" s="137">
        <v>0</v>
      </c>
      <c r="H12" s="137">
        <v>0</v>
      </c>
      <c r="I12" s="137">
        <v>0</v>
      </c>
      <c r="J12" s="137">
        <v>0</v>
      </c>
      <c r="K12" s="137">
        <v>0</v>
      </c>
      <c r="L12" s="151">
        <v>0</v>
      </c>
      <c r="M12" s="150">
        <v>0</v>
      </c>
      <c r="N12" s="137">
        <v>0</v>
      </c>
      <c r="O12" s="137">
        <v>0</v>
      </c>
      <c r="P12" s="137">
        <v>0</v>
      </c>
      <c r="Q12" s="137">
        <v>0</v>
      </c>
      <c r="R12" s="137">
        <v>77440</v>
      </c>
      <c r="S12" s="151">
        <v>0</v>
      </c>
      <c r="T12" s="262">
        <v>1</v>
      </c>
      <c r="U12" s="262">
        <v>77440</v>
      </c>
      <c r="V12" s="152">
        <f t="shared" si="0"/>
        <v>77441</v>
      </c>
    </row>
    <row r="13" spans="1:22" s="138" customFormat="1">
      <c r="A13" s="149">
        <v>7</v>
      </c>
      <c r="B13" s="1" t="s">
        <v>100</v>
      </c>
      <c r="C13" s="150">
        <v>0</v>
      </c>
      <c r="D13" s="137">
        <v>266324038.02960008</v>
      </c>
      <c r="E13" s="137">
        <v>0</v>
      </c>
      <c r="F13" s="137">
        <v>0</v>
      </c>
      <c r="G13" s="137">
        <v>0</v>
      </c>
      <c r="H13" s="137">
        <v>0</v>
      </c>
      <c r="I13" s="137">
        <v>0</v>
      </c>
      <c r="J13" s="137">
        <v>0</v>
      </c>
      <c r="K13" s="137">
        <v>0</v>
      </c>
      <c r="L13" s="151">
        <v>0</v>
      </c>
      <c r="M13" s="150">
        <v>32957082.256900001</v>
      </c>
      <c r="N13" s="137">
        <v>0</v>
      </c>
      <c r="O13" s="137">
        <v>45617247.936700001</v>
      </c>
      <c r="P13" s="137">
        <v>0</v>
      </c>
      <c r="Q13" s="137">
        <v>0</v>
      </c>
      <c r="R13" s="137">
        <v>172960730.46399999</v>
      </c>
      <c r="S13" s="151">
        <v>0</v>
      </c>
      <c r="T13" s="262">
        <v>288664834.72090006</v>
      </c>
      <c r="U13" s="262">
        <v>229194263.96630004</v>
      </c>
      <c r="V13" s="152">
        <f t="shared" si="0"/>
        <v>517859098.68720007</v>
      </c>
    </row>
    <row r="14" spans="1:22" s="138" customFormat="1">
      <c r="A14" s="149">
        <v>8</v>
      </c>
      <c r="B14" s="1" t="s">
        <v>101</v>
      </c>
      <c r="C14" s="150">
        <v>0</v>
      </c>
      <c r="D14" s="137">
        <v>55391117.540900007</v>
      </c>
      <c r="E14" s="137">
        <v>0</v>
      </c>
      <c r="F14" s="137">
        <v>0</v>
      </c>
      <c r="G14" s="137">
        <v>0</v>
      </c>
      <c r="H14" s="137">
        <v>0</v>
      </c>
      <c r="I14" s="137">
        <v>0</v>
      </c>
      <c r="J14" s="137">
        <v>0</v>
      </c>
      <c r="K14" s="137">
        <v>0</v>
      </c>
      <c r="L14" s="151">
        <v>0</v>
      </c>
      <c r="M14" s="150">
        <v>0</v>
      </c>
      <c r="N14" s="137">
        <v>0</v>
      </c>
      <c r="O14" s="137">
        <v>3640646.0200999998</v>
      </c>
      <c r="P14" s="137">
        <v>0</v>
      </c>
      <c r="Q14" s="137">
        <v>0</v>
      </c>
      <c r="R14" s="137">
        <v>0</v>
      </c>
      <c r="S14" s="151">
        <v>0</v>
      </c>
      <c r="T14" s="262">
        <v>49098466.913600005</v>
      </c>
      <c r="U14" s="262">
        <v>10068822.1446</v>
      </c>
      <c r="V14" s="152">
        <f t="shared" si="0"/>
        <v>59031763.561000004</v>
      </c>
    </row>
    <row r="15" spans="1:22" s="138" customFormat="1">
      <c r="A15" s="149">
        <v>9</v>
      </c>
      <c r="B15" s="1" t="s">
        <v>102</v>
      </c>
      <c r="C15" s="150">
        <v>0</v>
      </c>
      <c r="D15" s="137">
        <v>6781273.7819999997</v>
      </c>
      <c r="E15" s="137">
        <v>0</v>
      </c>
      <c r="F15" s="137">
        <v>0</v>
      </c>
      <c r="G15" s="137">
        <v>0</v>
      </c>
      <c r="H15" s="137">
        <v>0</v>
      </c>
      <c r="I15" s="137">
        <v>0</v>
      </c>
      <c r="J15" s="137">
        <v>0</v>
      </c>
      <c r="K15" s="137">
        <v>0</v>
      </c>
      <c r="L15" s="151">
        <v>0</v>
      </c>
      <c r="M15" s="150">
        <v>135525.49720000001</v>
      </c>
      <c r="N15" s="137">
        <v>0</v>
      </c>
      <c r="O15" s="137">
        <v>80309.597500000003</v>
      </c>
      <c r="P15" s="137">
        <v>0</v>
      </c>
      <c r="Q15" s="137">
        <v>0</v>
      </c>
      <c r="R15" s="137">
        <v>0</v>
      </c>
      <c r="S15" s="151">
        <v>0</v>
      </c>
      <c r="T15" s="262">
        <v>6519377.5528999995</v>
      </c>
      <c r="U15" s="262">
        <v>350324.22140000004</v>
      </c>
      <c r="V15" s="152">
        <f t="shared" si="0"/>
        <v>6997108.8766999999</v>
      </c>
    </row>
    <row r="16" spans="1:22" s="138" customFormat="1">
      <c r="A16" s="149">
        <v>10</v>
      </c>
      <c r="B16" s="1" t="s">
        <v>103</v>
      </c>
      <c r="C16" s="150">
        <v>0</v>
      </c>
      <c r="D16" s="137">
        <v>480755.51430000004</v>
      </c>
      <c r="E16" s="137">
        <v>0</v>
      </c>
      <c r="F16" s="137">
        <v>0</v>
      </c>
      <c r="G16" s="137">
        <v>0</v>
      </c>
      <c r="H16" s="137">
        <v>0</v>
      </c>
      <c r="I16" s="137">
        <v>0</v>
      </c>
      <c r="J16" s="137">
        <v>0</v>
      </c>
      <c r="K16" s="137">
        <v>0</v>
      </c>
      <c r="L16" s="151">
        <v>0</v>
      </c>
      <c r="M16" s="150">
        <v>0</v>
      </c>
      <c r="N16" s="137">
        <v>0</v>
      </c>
      <c r="O16" s="137">
        <v>0</v>
      </c>
      <c r="P16" s="137">
        <v>0</v>
      </c>
      <c r="Q16" s="137">
        <v>0</v>
      </c>
      <c r="R16" s="137">
        <v>0</v>
      </c>
      <c r="S16" s="151">
        <v>0</v>
      </c>
      <c r="T16" s="262">
        <v>65581.179000000004</v>
      </c>
      <c r="U16" s="262">
        <v>477144.99930000002</v>
      </c>
      <c r="V16" s="152">
        <f t="shared" si="0"/>
        <v>480755.51430000004</v>
      </c>
    </row>
    <row r="17" spans="1:22" s="138" customFormat="1">
      <c r="A17" s="149">
        <v>11</v>
      </c>
      <c r="B17" s="1" t="s">
        <v>104</v>
      </c>
      <c r="C17" s="150">
        <v>0</v>
      </c>
      <c r="D17" s="137">
        <v>57881228.692699999</v>
      </c>
      <c r="E17" s="137">
        <v>0</v>
      </c>
      <c r="F17" s="137">
        <v>0</v>
      </c>
      <c r="G17" s="137">
        <v>0</v>
      </c>
      <c r="H17" s="137">
        <v>0</v>
      </c>
      <c r="I17" s="137">
        <v>0</v>
      </c>
      <c r="J17" s="137">
        <v>0</v>
      </c>
      <c r="K17" s="137">
        <v>0</v>
      </c>
      <c r="L17" s="151">
        <v>0</v>
      </c>
      <c r="M17" s="150">
        <v>8118.3948</v>
      </c>
      <c r="N17" s="137">
        <v>0</v>
      </c>
      <c r="O17" s="137">
        <v>0</v>
      </c>
      <c r="P17" s="137">
        <v>0</v>
      </c>
      <c r="Q17" s="137">
        <v>0</v>
      </c>
      <c r="R17" s="137">
        <v>0</v>
      </c>
      <c r="S17" s="151">
        <v>0</v>
      </c>
      <c r="T17" s="262">
        <v>57881228.692699999</v>
      </c>
      <c r="U17" s="262">
        <v>0</v>
      </c>
      <c r="V17" s="152">
        <f t="shared" si="0"/>
        <v>57889347.087499999</v>
      </c>
    </row>
    <row r="18" spans="1:22" s="138" customFormat="1">
      <c r="A18" s="149">
        <v>12</v>
      </c>
      <c r="B18" s="1" t="s">
        <v>105</v>
      </c>
      <c r="C18" s="150">
        <v>0</v>
      </c>
      <c r="D18" s="137">
        <v>0</v>
      </c>
      <c r="E18" s="137">
        <v>0</v>
      </c>
      <c r="F18" s="137">
        <v>0</v>
      </c>
      <c r="G18" s="137">
        <v>0</v>
      </c>
      <c r="H18" s="137">
        <v>0</v>
      </c>
      <c r="I18" s="137">
        <v>0</v>
      </c>
      <c r="J18" s="137">
        <v>0</v>
      </c>
      <c r="K18" s="137">
        <v>0</v>
      </c>
      <c r="L18" s="151">
        <v>0</v>
      </c>
      <c r="M18" s="150">
        <v>61970.663999999997</v>
      </c>
      <c r="N18" s="137">
        <v>0</v>
      </c>
      <c r="O18" s="137">
        <v>0</v>
      </c>
      <c r="P18" s="137">
        <v>0</v>
      </c>
      <c r="Q18" s="137">
        <v>0</v>
      </c>
      <c r="R18" s="137">
        <v>0</v>
      </c>
      <c r="S18" s="151">
        <v>0</v>
      </c>
      <c r="T18" s="262">
        <v>0</v>
      </c>
      <c r="U18" s="262">
        <v>0</v>
      </c>
      <c r="V18" s="152">
        <f t="shared" si="0"/>
        <v>61970.663999999997</v>
      </c>
    </row>
    <row r="19" spans="1:22" s="138" customFormat="1">
      <c r="A19" s="149">
        <v>13</v>
      </c>
      <c r="B19" s="1" t="s">
        <v>106</v>
      </c>
      <c r="C19" s="150">
        <v>0</v>
      </c>
      <c r="D19" s="137">
        <v>0</v>
      </c>
      <c r="E19" s="137">
        <v>0</v>
      </c>
      <c r="F19" s="137">
        <v>0</v>
      </c>
      <c r="G19" s="137">
        <v>0</v>
      </c>
      <c r="H19" s="137">
        <v>0</v>
      </c>
      <c r="I19" s="137">
        <v>0</v>
      </c>
      <c r="J19" s="137">
        <v>0</v>
      </c>
      <c r="K19" s="137">
        <v>0</v>
      </c>
      <c r="L19" s="151">
        <v>0</v>
      </c>
      <c r="M19" s="150">
        <v>0</v>
      </c>
      <c r="N19" s="137">
        <v>0</v>
      </c>
      <c r="O19" s="137">
        <v>0</v>
      </c>
      <c r="P19" s="137">
        <v>0</v>
      </c>
      <c r="Q19" s="137">
        <v>0</v>
      </c>
      <c r="R19" s="137">
        <v>0</v>
      </c>
      <c r="S19" s="151">
        <v>0</v>
      </c>
      <c r="T19" s="262">
        <v>0</v>
      </c>
      <c r="U19" s="262">
        <v>0</v>
      </c>
      <c r="V19" s="152">
        <f t="shared" si="0"/>
        <v>0</v>
      </c>
    </row>
    <row r="20" spans="1:22" s="138" customFormat="1">
      <c r="A20" s="149">
        <v>14</v>
      </c>
      <c r="B20" s="1" t="s">
        <v>107</v>
      </c>
      <c r="C20" s="150">
        <v>0</v>
      </c>
      <c r="D20" s="137">
        <v>142248537.57289997</v>
      </c>
      <c r="E20" s="137">
        <v>0</v>
      </c>
      <c r="F20" s="137">
        <v>0</v>
      </c>
      <c r="G20" s="137">
        <v>0</v>
      </c>
      <c r="H20" s="137">
        <v>0</v>
      </c>
      <c r="I20" s="137">
        <v>0</v>
      </c>
      <c r="J20" s="137">
        <v>0</v>
      </c>
      <c r="K20" s="137">
        <v>0</v>
      </c>
      <c r="L20" s="151">
        <v>0</v>
      </c>
      <c r="M20" s="150">
        <v>76496549.948899999</v>
      </c>
      <c r="N20" s="137">
        <v>0</v>
      </c>
      <c r="O20" s="137">
        <v>11385906.744000001</v>
      </c>
      <c r="P20" s="137">
        <v>0</v>
      </c>
      <c r="Q20" s="137">
        <v>0</v>
      </c>
      <c r="R20" s="137">
        <v>350400</v>
      </c>
      <c r="S20" s="151">
        <v>0</v>
      </c>
      <c r="T20" s="262">
        <v>227666891.07339996</v>
      </c>
      <c r="U20" s="262">
        <v>2814503.1924000001</v>
      </c>
      <c r="V20" s="152">
        <f t="shared" si="0"/>
        <v>230481394.26579997</v>
      </c>
    </row>
    <row r="21" spans="1:22" ht="13.5" thickBot="1">
      <c r="A21" s="139"/>
      <c r="B21" s="153" t="s">
        <v>108</v>
      </c>
      <c r="C21" s="154">
        <f>SUM(C7:C20)</f>
        <v>0</v>
      </c>
      <c r="D21" s="141">
        <f t="shared" ref="D21:V21" si="1">SUM(D7:D20)</f>
        <v>529106952.13240004</v>
      </c>
      <c r="E21" s="141">
        <f t="shared" si="1"/>
        <v>0</v>
      </c>
      <c r="F21" s="141">
        <f t="shared" si="1"/>
        <v>0</v>
      </c>
      <c r="G21" s="141">
        <f t="shared" si="1"/>
        <v>0</v>
      </c>
      <c r="H21" s="141">
        <f t="shared" si="1"/>
        <v>0</v>
      </c>
      <c r="I21" s="141">
        <f t="shared" si="1"/>
        <v>0</v>
      </c>
      <c r="J21" s="141">
        <f t="shared" si="1"/>
        <v>0</v>
      </c>
      <c r="K21" s="141">
        <f t="shared" si="1"/>
        <v>0</v>
      </c>
      <c r="L21" s="155">
        <f t="shared" si="1"/>
        <v>0</v>
      </c>
      <c r="M21" s="154">
        <f t="shared" si="1"/>
        <v>109659246.76180001</v>
      </c>
      <c r="N21" s="141">
        <f t="shared" si="1"/>
        <v>0</v>
      </c>
      <c r="O21" s="141">
        <f t="shared" si="1"/>
        <v>60724110.298299998</v>
      </c>
      <c r="P21" s="141">
        <f t="shared" si="1"/>
        <v>0</v>
      </c>
      <c r="Q21" s="141">
        <f t="shared" si="1"/>
        <v>0</v>
      </c>
      <c r="R21" s="141">
        <f t="shared" si="1"/>
        <v>173388570.46399999</v>
      </c>
      <c r="S21" s="155">
        <f>SUM(S7:S20)</f>
        <v>0</v>
      </c>
      <c r="T21" s="155">
        <f>SUM(T7:T20)</f>
        <v>629896381.13250017</v>
      </c>
      <c r="U21" s="155">
        <f t="shared" ref="U21" si="2">SUM(U7:U20)</f>
        <v>242982498.52400005</v>
      </c>
      <c r="V21" s="156">
        <f t="shared" si="1"/>
        <v>872878879.6565001</v>
      </c>
    </row>
    <row r="24" spans="1:22">
      <c r="A24" s="7"/>
      <c r="B24" s="7"/>
      <c r="C24" s="49"/>
      <c r="D24" s="49"/>
      <c r="E24" s="49"/>
    </row>
    <row r="25" spans="1:22">
      <c r="A25" s="157"/>
      <c r="B25" s="157"/>
      <c r="C25" s="7"/>
      <c r="D25" s="49"/>
      <c r="E25" s="49"/>
    </row>
    <row r="26" spans="1:22">
      <c r="A26" s="157"/>
      <c r="B26" s="50"/>
      <c r="C26" s="7"/>
      <c r="D26" s="49"/>
      <c r="E26" s="49"/>
    </row>
    <row r="27" spans="1:22">
      <c r="A27" s="157"/>
      <c r="B27" s="157"/>
      <c r="C27" s="7"/>
      <c r="D27" s="49"/>
      <c r="E27" s="49"/>
    </row>
    <row r="28" spans="1:22">
      <c r="A28" s="157"/>
      <c r="B28" s="50"/>
      <c r="C28" s="7"/>
      <c r="D28" s="49"/>
      <c r="E28" s="4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85" zoomScaleNormal="85" workbookViewId="0">
      <pane xSplit="1" ySplit="7" topLeftCell="B8" activePane="bottomRight" state="frozen"/>
      <selection activeCell="B20" sqref="B20"/>
      <selection pane="topRight" activeCell="B20" sqref="B20"/>
      <selection pane="bottomLeft" activeCell="B20" sqref="B20"/>
      <selection pane="bottomRight" activeCell="C8" sqref="C8:H21"/>
    </sheetView>
  </sheetViews>
  <sheetFormatPr defaultColWidth="9.08984375" defaultRowHeight="13"/>
  <cols>
    <col min="1" max="1" width="10.54296875" style="4" bestFit="1" customWidth="1"/>
    <col min="2" max="2" width="101.90625" style="4" customWidth="1"/>
    <col min="3" max="3" width="13.6328125" style="263" customWidth="1"/>
    <col min="4" max="4" width="14.90625" style="263" bestFit="1" customWidth="1"/>
    <col min="5" max="5" width="17.6328125" style="263" customWidth="1"/>
    <col min="6" max="6" width="15.90625" style="263" customWidth="1"/>
    <col min="7" max="7" width="17.453125" style="263" customWidth="1"/>
    <col min="8" max="8" width="15.36328125" style="263" customWidth="1"/>
    <col min="9" max="16384" width="9.08984375" style="30"/>
  </cols>
  <sheetData>
    <row r="1" spans="1:9" s="668" customFormat="1">
      <c r="A1" s="658" t="s">
        <v>30</v>
      </c>
      <c r="B1" s="667" t="str">
        <f>'Info '!C2</f>
        <v>JSC TBC Bank</v>
      </c>
      <c r="C1" s="654"/>
      <c r="D1" s="665"/>
      <c r="E1" s="665"/>
      <c r="F1" s="665"/>
      <c r="G1" s="665"/>
      <c r="H1" s="665"/>
    </row>
    <row r="2" spans="1:9" s="668" customFormat="1">
      <c r="A2" s="658" t="s">
        <v>31</v>
      </c>
      <c r="B2" s="608">
        <f>'12. CRM'!B2</f>
        <v>44561</v>
      </c>
      <c r="D2" s="665"/>
      <c r="E2" s="665"/>
      <c r="F2" s="665"/>
      <c r="G2" s="665"/>
      <c r="H2" s="665"/>
    </row>
    <row r="4" spans="1:9" ht="13.5" thickBot="1">
      <c r="A4" s="2" t="s">
        <v>252</v>
      </c>
      <c r="B4" s="142" t="s">
        <v>375</v>
      </c>
    </row>
    <row r="5" spans="1:9">
      <c r="A5" s="143"/>
      <c r="B5" s="158"/>
      <c r="C5" s="264" t="s">
        <v>0</v>
      </c>
      <c r="D5" s="264" t="s">
        <v>1</v>
      </c>
      <c r="E5" s="264" t="s">
        <v>2</v>
      </c>
      <c r="F5" s="264" t="s">
        <v>3</v>
      </c>
      <c r="G5" s="265" t="s">
        <v>4</v>
      </c>
      <c r="H5" s="266" t="s">
        <v>5</v>
      </c>
      <c r="I5" s="159"/>
    </row>
    <row r="6" spans="1:9" s="159" customFormat="1" ht="12.75" customHeight="1">
      <c r="A6" s="160"/>
      <c r="B6" s="741" t="s">
        <v>251</v>
      </c>
      <c r="C6" s="743" t="s">
        <v>367</v>
      </c>
      <c r="D6" s="745" t="s">
        <v>366</v>
      </c>
      <c r="E6" s="746"/>
      <c r="F6" s="743" t="s">
        <v>371</v>
      </c>
      <c r="G6" s="743" t="s">
        <v>372</v>
      </c>
      <c r="H6" s="739" t="s">
        <v>370</v>
      </c>
    </row>
    <row r="7" spans="1:9" ht="39">
      <c r="A7" s="162"/>
      <c r="B7" s="742"/>
      <c r="C7" s="744"/>
      <c r="D7" s="267" t="s">
        <v>369</v>
      </c>
      <c r="E7" s="267" t="s">
        <v>368</v>
      </c>
      <c r="F7" s="744"/>
      <c r="G7" s="744"/>
      <c r="H7" s="740"/>
      <c r="I7" s="159"/>
    </row>
    <row r="8" spans="1:9">
      <c r="A8" s="160">
        <v>1</v>
      </c>
      <c r="B8" s="1" t="s">
        <v>95</v>
      </c>
      <c r="C8" s="268">
        <v>3464311078.5163002</v>
      </c>
      <c r="D8" s="269">
        <v>0</v>
      </c>
      <c r="E8" s="268">
        <v>0</v>
      </c>
      <c r="F8" s="268">
        <v>2093938491.5963001</v>
      </c>
      <c r="G8" s="270">
        <v>2093938491.5963001</v>
      </c>
      <c r="H8" s="272">
        <v>0.60443142781885939</v>
      </c>
    </row>
    <row r="9" spans="1:9" ht="15" customHeight="1">
      <c r="A9" s="160">
        <v>2</v>
      </c>
      <c r="B9" s="1" t="s">
        <v>96</v>
      </c>
      <c r="C9" s="268">
        <v>0</v>
      </c>
      <c r="D9" s="269">
        <v>0</v>
      </c>
      <c r="E9" s="268">
        <v>0</v>
      </c>
      <c r="F9" s="268">
        <v>0</v>
      </c>
      <c r="G9" s="270">
        <v>0</v>
      </c>
      <c r="H9" s="272" t="s">
        <v>739</v>
      </c>
    </row>
    <row r="10" spans="1:9">
      <c r="A10" s="160">
        <v>3</v>
      </c>
      <c r="B10" s="1" t="s">
        <v>269</v>
      </c>
      <c r="C10" s="268">
        <v>104064168.23999999</v>
      </c>
      <c r="D10" s="269">
        <v>0</v>
      </c>
      <c r="E10" s="268">
        <v>0</v>
      </c>
      <c r="F10" s="268">
        <v>0</v>
      </c>
      <c r="G10" s="270">
        <v>0</v>
      </c>
      <c r="H10" s="272">
        <v>0</v>
      </c>
    </row>
    <row r="11" spans="1:9">
      <c r="A11" s="160">
        <v>4</v>
      </c>
      <c r="B11" s="1" t="s">
        <v>97</v>
      </c>
      <c r="C11" s="268">
        <v>392654213.74949998</v>
      </c>
      <c r="D11" s="269">
        <v>0</v>
      </c>
      <c r="E11" s="268">
        <v>0</v>
      </c>
      <c r="F11" s="268">
        <v>0</v>
      </c>
      <c r="G11" s="270">
        <v>0</v>
      </c>
      <c r="H11" s="272">
        <v>0</v>
      </c>
    </row>
    <row r="12" spans="1:9">
      <c r="A12" s="160">
        <v>5</v>
      </c>
      <c r="B12" s="1" t="s">
        <v>98</v>
      </c>
      <c r="C12" s="268">
        <v>0</v>
      </c>
      <c r="D12" s="269">
        <v>0</v>
      </c>
      <c r="E12" s="268">
        <v>0</v>
      </c>
      <c r="F12" s="268">
        <v>0</v>
      </c>
      <c r="G12" s="270">
        <v>0</v>
      </c>
      <c r="H12" s="272" t="s">
        <v>739</v>
      </c>
    </row>
    <row r="13" spans="1:9">
      <c r="A13" s="160">
        <v>6</v>
      </c>
      <c r="B13" s="1" t="s">
        <v>99</v>
      </c>
      <c r="C13" s="268">
        <v>642381715.44380033</v>
      </c>
      <c r="D13" s="269">
        <v>155024630.0794</v>
      </c>
      <c r="E13" s="268">
        <v>87568859.039700001</v>
      </c>
      <c r="F13" s="268">
        <v>201128883.37182009</v>
      </c>
      <c r="G13" s="270">
        <v>201051442.37182009</v>
      </c>
      <c r="H13" s="272">
        <v>0.27543158317819039</v>
      </c>
    </row>
    <row r="14" spans="1:9">
      <c r="A14" s="160">
        <v>7</v>
      </c>
      <c r="B14" s="1" t="s">
        <v>100</v>
      </c>
      <c r="C14" s="268">
        <v>6524539263.1781006</v>
      </c>
      <c r="D14" s="269">
        <v>3036229299.9925003</v>
      </c>
      <c r="E14" s="268">
        <v>1164231686.1083</v>
      </c>
      <c r="F14" s="268">
        <v>7688770949.2864008</v>
      </c>
      <c r="G14" s="270">
        <v>7170911850.5992012</v>
      </c>
      <c r="H14" s="272">
        <v>0.93264734999873256</v>
      </c>
    </row>
    <row r="15" spans="1:9">
      <c r="A15" s="160">
        <v>8</v>
      </c>
      <c r="B15" s="1" t="s">
        <v>101</v>
      </c>
      <c r="C15" s="268">
        <v>3865872427.6207032</v>
      </c>
      <c r="D15" s="269">
        <v>374961542.69112527</v>
      </c>
      <c r="E15" s="268">
        <v>110914280.99780004</v>
      </c>
      <c r="F15" s="268">
        <v>2982590031.4638777</v>
      </c>
      <c r="G15" s="270">
        <v>2923422742.4056778</v>
      </c>
      <c r="H15" s="272">
        <v>0.73512183494026173</v>
      </c>
    </row>
    <row r="16" spans="1:9">
      <c r="A16" s="160">
        <v>9</v>
      </c>
      <c r="B16" s="1" t="s">
        <v>102</v>
      </c>
      <c r="C16" s="268">
        <v>3201635903.8199019</v>
      </c>
      <c r="D16" s="269">
        <v>32153104.844075438</v>
      </c>
      <c r="E16" s="268">
        <v>17699847.5405</v>
      </c>
      <c r="F16" s="268">
        <v>1126767512.9761405</v>
      </c>
      <c r="G16" s="270">
        <v>1119897811.2018404</v>
      </c>
      <c r="H16" s="272">
        <v>0.3478661120476802</v>
      </c>
    </row>
    <row r="17" spans="1:8">
      <c r="A17" s="160">
        <v>10</v>
      </c>
      <c r="B17" s="1" t="s">
        <v>103</v>
      </c>
      <c r="C17" s="268">
        <v>116033232.38800004</v>
      </c>
      <c r="D17" s="269">
        <v>4959363.2418000009</v>
      </c>
      <c r="E17" s="268">
        <v>1209043.4154999999</v>
      </c>
      <c r="F17" s="268">
        <v>103542911.79915002</v>
      </c>
      <c r="G17" s="270">
        <v>103000185.62085001</v>
      </c>
      <c r="H17" s="272">
        <v>0.87852427731341542</v>
      </c>
    </row>
    <row r="18" spans="1:8">
      <c r="A18" s="160">
        <v>11</v>
      </c>
      <c r="B18" s="1" t="s">
        <v>104</v>
      </c>
      <c r="C18" s="268">
        <v>1321245239.5167997</v>
      </c>
      <c r="D18" s="269">
        <v>2849682.580999997</v>
      </c>
      <c r="E18" s="268">
        <v>0</v>
      </c>
      <c r="F18" s="268">
        <v>1620871069.8347998</v>
      </c>
      <c r="G18" s="270">
        <v>1562989841.1420999</v>
      </c>
      <c r="H18" s="272">
        <v>1.1829672451374054</v>
      </c>
    </row>
    <row r="19" spans="1:8">
      <c r="A19" s="160">
        <v>12</v>
      </c>
      <c r="B19" s="1" t="s">
        <v>105</v>
      </c>
      <c r="C19" s="268">
        <v>0</v>
      </c>
      <c r="D19" s="269">
        <v>0</v>
      </c>
      <c r="E19" s="268">
        <v>0</v>
      </c>
      <c r="F19" s="268">
        <v>0</v>
      </c>
      <c r="G19" s="270">
        <v>0</v>
      </c>
      <c r="H19" s="272" t="s">
        <v>739</v>
      </c>
    </row>
    <row r="20" spans="1:8">
      <c r="A20" s="160">
        <v>13</v>
      </c>
      <c r="B20" s="1" t="s">
        <v>246</v>
      </c>
      <c r="C20" s="268">
        <v>0</v>
      </c>
      <c r="D20" s="269">
        <v>0</v>
      </c>
      <c r="E20" s="268">
        <v>0</v>
      </c>
      <c r="F20" s="268">
        <v>0</v>
      </c>
      <c r="G20" s="270">
        <v>0</v>
      </c>
      <c r="H20" s="272" t="s">
        <v>739</v>
      </c>
    </row>
    <row r="21" spans="1:8">
      <c r="A21" s="160">
        <v>14</v>
      </c>
      <c r="B21" s="1" t="s">
        <v>107</v>
      </c>
      <c r="C21" s="268">
        <v>3797204833.9241915</v>
      </c>
      <c r="D21" s="269">
        <v>167676051.18073928</v>
      </c>
      <c r="E21" s="268">
        <v>37851985.336539671</v>
      </c>
      <c r="F21" s="268">
        <v>3083135062.6388674</v>
      </c>
      <c r="G21" s="270">
        <v>2852653668.3730674</v>
      </c>
      <c r="H21" s="272">
        <v>0.74383608974089777</v>
      </c>
    </row>
    <row r="22" spans="1:8" ht="13.5" thickBot="1">
      <c r="A22" s="163"/>
      <c r="B22" s="164" t="s">
        <v>108</v>
      </c>
      <c r="C22" s="271">
        <f>SUM(C8:C21)</f>
        <v>23429942076.397297</v>
      </c>
      <c r="D22" s="271">
        <f>SUM(D8:D21)</f>
        <v>3773853674.61064</v>
      </c>
      <c r="E22" s="271">
        <f>SUM(E8:E21)</f>
        <v>1419475702.4383397</v>
      </c>
      <c r="F22" s="271">
        <f>SUM(F8:F21)</f>
        <v>18900744912.967358</v>
      </c>
      <c r="G22" s="271">
        <f>SUM(G8:G21)</f>
        <v>18027866033.310856</v>
      </c>
      <c r="H22" s="273">
        <f>G22/(C22+E22)</f>
        <v>0.72548444369047849</v>
      </c>
    </row>
    <row r="27" spans="1:8">
      <c r="C27" s="659"/>
      <c r="D27" s="659"/>
      <c r="E27" s="659"/>
      <c r="F27" s="659"/>
      <c r="G27" s="659"/>
      <c r="H27" s="659"/>
    </row>
    <row r="28" spans="1:8">
      <c r="C28" s="659"/>
      <c r="D28" s="659"/>
      <c r="E28" s="659"/>
      <c r="F28" s="659"/>
      <c r="G28" s="659"/>
      <c r="H28" s="659"/>
    </row>
    <row r="29" spans="1:8">
      <c r="C29" s="659"/>
      <c r="D29" s="659"/>
      <c r="E29" s="659"/>
      <c r="F29" s="659"/>
      <c r="G29" s="659"/>
      <c r="H29" s="659"/>
    </row>
    <row r="30" spans="1:8">
      <c r="C30" s="659"/>
      <c r="D30" s="659"/>
      <c r="E30" s="659"/>
      <c r="F30" s="659"/>
      <c r="G30" s="659"/>
      <c r="H30" s="659"/>
    </row>
    <row r="31" spans="1:8">
      <c r="C31" s="659"/>
      <c r="D31" s="659"/>
      <c r="E31" s="659"/>
      <c r="F31" s="659"/>
      <c r="G31" s="659"/>
      <c r="H31" s="659"/>
    </row>
    <row r="32" spans="1:8">
      <c r="C32" s="659"/>
      <c r="D32" s="659"/>
      <c r="E32" s="659"/>
      <c r="F32" s="659"/>
      <c r="G32" s="659"/>
      <c r="H32" s="659"/>
    </row>
    <row r="33" spans="3:8">
      <c r="C33" s="659"/>
      <c r="D33" s="659"/>
      <c r="E33" s="659"/>
      <c r="F33" s="659"/>
      <c r="G33" s="659"/>
      <c r="H33" s="659"/>
    </row>
    <row r="34" spans="3:8">
      <c r="C34" s="659"/>
      <c r="D34" s="659"/>
      <c r="E34" s="659"/>
      <c r="F34" s="659"/>
      <c r="G34" s="659"/>
      <c r="H34" s="659"/>
    </row>
    <row r="35" spans="3:8">
      <c r="C35" s="659"/>
      <c r="D35" s="659"/>
      <c r="E35" s="659"/>
      <c r="F35" s="659"/>
      <c r="G35" s="659"/>
      <c r="H35" s="659"/>
    </row>
    <row r="36" spans="3:8">
      <c r="C36" s="659"/>
      <c r="D36" s="659"/>
      <c r="E36" s="659"/>
      <c r="F36" s="659"/>
      <c r="G36" s="659"/>
      <c r="H36" s="659"/>
    </row>
    <row r="37" spans="3:8">
      <c r="C37" s="659"/>
      <c r="D37" s="659"/>
      <c r="E37" s="659"/>
      <c r="F37" s="659"/>
      <c r="G37" s="659"/>
      <c r="H37" s="659"/>
    </row>
    <row r="38" spans="3:8">
      <c r="C38" s="659"/>
      <c r="D38" s="659"/>
      <c r="E38" s="659"/>
      <c r="F38" s="659"/>
      <c r="G38" s="659"/>
      <c r="H38" s="659"/>
    </row>
    <row r="39" spans="3:8">
      <c r="C39" s="659"/>
      <c r="D39" s="659"/>
      <c r="E39" s="659"/>
      <c r="F39" s="659"/>
      <c r="G39" s="659"/>
      <c r="H39" s="659"/>
    </row>
    <row r="40" spans="3:8">
      <c r="C40" s="659"/>
      <c r="D40" s="659"/>
      <c r="E40" s="659"/>
      <c r="F40" s="659"/>
      <c r="G40" s="659"/>
      <c r="H40" s="659"/>
    </row>
    <row r="41" spans="3:8">
      <c r="C41" s="659"/>
      <c r="D41" s="659"/>
      <c r="E41" s="659"/>
      <c r="F41" s="659"/>
      <c r="G41" s="659"/>
      <c r="H41" s="659"/>
    </row>
    <row r="42" spans="3:8">
      <c r="C42" s="659"/>
      <c r="D42" s="659"/>
      <c r="E42" s="659"/>
      <c r="F42" s="659"/>
      <c r="G42" s="659"/>
      <c r="H42" s="659"/>
    </row>
    <row r="43" spans="3:8">
      <c r="C43" s="659"/>
      <c r="D43" s="659"/>
      <c r="E43" s="659"/>
      <c r="F43" s="659"/>
      <c r="G43" s="659"/>
      <c r="H43" s="659"/>
    </row>
    <row r="44" spans="3:8">
      <c r="C44" s="659"/>
      <c r="D44" s="659"/>
      <c r="E44" s="659"/>
      <c r="F44" s="659"/>
      <c r="G44" s="659"/>
      <c r="H44" s="659"/>
    </row>
    <row r="45" spans="3:8">
      <c r="C45" s="659"/>
      <c r="D45" s="659"/>
      <c r="E45" s="659"/>
      <c r="F45" s="659"/>
      <c r="G45" s="659"/>
      <c r="H45" s="659"/>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80" zoomScaleNormal="80" workbookViewId="0">
      <pane xSplit="2" ySplit="6" topLeftCell="C7" activePane="bottomRight" state="frozen"/>
      <selection activeCell="B20" sqref="B20"/>
      <selection pane="topRight" activeCell="B20" sqref="B20"/>
      <selection pane="bottomLeft" activeCell="B20" sqref="B20"/>
      <selection pane="bottomRight" activeCell="F23" sqref="F23:K25"/>
    </sheetView>
  </sheetViews>
  <sheetFormatPr defaultColWidth="9.08984375" defaultRowHeight="13"/>
  <cols>
    <col min="1" max="1" width="10.54296875" style="263" bestFit="1" customWidth="1"/>
    <col min="2" max="2" width="104.08984375" style="263" customWidth="1"/>
    <col min="3" max="3" width="13.54296875" style="263" bestFit="1" customWidth="1"/>
    <col min="4" max="5" width="14.54296875" style="263" bestFit="1" customWidth="1"/>
    <col min="6" max="11" width="13.54296875" style="263" bestFit="1" customWidth="1"/>
    <col min="12" max="16384" width="9.08984375" style="263"/>
  </cols>
  <sheetData>
    <row r="1" spans="1:11" s="665" customFormat="1">
      <c r="A1" s="665" t="s">
        <v>30</v>
      </c>
      <c r="B1" s="654" t="str">
        <f>'Info '!C2</f>
        <v>JSC TBC Bank</v>
      </c>
    </row>
    <row r="2" spans="1:11" s="665" customFormat="1">
      <c r="A2" s="665" t="s">
        <v>31</v>
      </c>
      <c r="B2" s="608">
        <f>'13. CRME '!B2</f>
        <v>44561</v>
      </c>
      <c r="C2" s="669"/>
      <c r="D2" s="669"/>
    </row>
    <row r="3" spans="1:11">
      <c r="B3" s="285"/>
      <c r="C3" s="285"/>
      <c r="D3" s="285"/>
    </row>
    <row r="4" spans="1:11" ht="13.5" thickBot="1">
      <c r="A4" s="263" t="s">
        <v>248</v>
      </c>
      <c r="B4" s="311" t="s">
        <v>376</v>
      </c>
      <c r="C4" s="285"/>
      <c r="D4" s="285"/>
    </row>
    <row r="5" spans="1:11" ht="30" customHeight="1">
      <c r="A5" s="747"/>
      <c r="B5" s="748"/>
      <c r="C5" s="749" t="s">
        <v>428</v>
      </c>
      <c r="D5" s="749"/>
      <c r="E5" s="749"/>
      <c r="F5" s="749" t="s">
        <v>429</v>
      </c>
      <c r="G5" s="749"/>
      <c r="H5" s="749"/>
      <c r="I5" s="749" t="s">
        <v>430</v>
      </c>
      <c r="J5" s="749"/>
      <c r="K5" s="750"/>
    </row>
    <row r="6" spans="1:11">
      <c r="A6" s="286"/>
      <c r="B6" s="287"/>
      <c r="C6" s="36" t="s">
        <v>69</v>
      </c>
      <c r="D6" s="36" t="s">
        <v>70</v>
      </c>
      <c r="E6" s="36" t="s">
        <v>71</v>
      </c>
      <c r="F6" s="36" t="s">
        <v>69</v>
      </c>
      <c r="G6" s="36" t="s">
        <v>70</v>
      </c>
      <c r="H6" s="36" t="s">
        <v>71</v>
      </c>
      <c r="I6" s="36" t="s">
        <v>69</v>
      </c>
      <c r="J6" s="36" t="s">
        <v>70</v>
      </c>
      <c r="K6" s="36" t="s">
        <v>71</v>
      </c>
    </row>
    <row r="7" spans="1:11">
      <c r="A7" s="288" t="s">
        <v>379</v>
      </c>
      <c r="B7" s="289"/>
      <c r="C7" s="289"/>
      <c r="D7" s="289"/>
      <c r="E7" s="289"/>
      <c r="F7" s="289"/>
      <c r="G7" s="289"/>
      <c r="H7" s="289"/>
      <c r="I7" s="289"/>
      <c r="J7" s="289"/>
      <c r="K7" s="290"/>
    </row>
    <row r="8" spans="1:11">
      <c r="A8" s="291">
        <v>1</v>
      </c>
      <c r="B8" s="292" t="s">
        <v>377</v>
      </c>
      <c r="C8" s="516"/>
      <c r="D8" s="516"/>
      <c r="E8" s="516"/>
      <c r="F8" s="517">
        <v>1514057781.871012</v>
      </c>
      <c r="G8" s="517">
        <v>3413397619.2100081</v>
      </c>
      <c r="H8" s="517">
        <v>4927455401.0810204</v>
      </c>
      <c r="I8" s="517">
        <v>1508472479.8208277</v>
      </c>
      <c r="J8" s="517">
        <v>2754761154.1495595</v>
      </c>
      <c r="K8" s="518">
        <v>4263233633.9703875</v>
      </c>
    </row>
    <row r="9" spans="1:11">
      <c r="A9" s="288" t="s">
        <v>380</v>
      </c>
      <c r="B9" s="289"/>
      <c r="C9" s="519"/>
      <c r="D9" s="519"/>
      <c r="E9" s="519"/>
      <c r="F9" s="519"/>
      <c r="G9" s="519"/>
      <c r="H9" s="519"/>
      <c r="I9" s="519"/>
      <c r="J9" s="519"/>
      <c r="K9" s="520"/>
    </row>
    <row r="10" spans="1:11">
      <c r="A10" s="293">
        <v>2</v>
      </c>
      <c r="B10" s="294" t="s">
        <v>388</v>
      </c>
      <c r="C10" s="521">
        <v>1487821526.1895869</v>
      </c>
      <c r="D10" s="522">
        <v>6196636669.0823126</v>
      </c>
      <c r="E10" s="522">
        <v>7684458195.2718992</v>
      </c>
      <c r="F10" s="522">
        <v>241157538.92198351</v>
      </c>
      <c r="G10" s="522">
        <v>1145156991.4335589</v>
      </c>
      <c r="H10" s="522">
        <v>1386314530.3555424</v>
      </c>
      <c r="I10" s="522">
        <v>1197958850.2060113</v>
      </c>
      <c r="J10" s="522">
        <v>1274584430.1098812</v>
      </c>
      <c r="K10" s="523">
        <v>2472543280.3158922</v>
      </c>
    </row>
    <row r="11" spans="1:11">
      <c r="A11" s="293">
        <v>3</v>
      </c>
      <c r="B11" s="294" t="s">
        <v>382</v>
      </c>
      <c r="C11" s="521">
        <v>3948801160.243948</v>
      </c>
      <c r="D11" s="522">
        <v>5790930919.6612959</v>
      </c>
      <c r="E11" s="522">
        <v>9739732079.9052429</v>
      </c>
      <c r="F11" s="522">
        <v>1306719182.2019808</v>
      </c>
      <c r="G11" s="522">
        <v>1153433223.2486677</v>
      </c>
      <c r="H11" s="522">
        <v>2460152405.4506483</v>
      </c>
      <c r="I11" s="522">
        <v>43791696.588135719</v>
      </c>
      <c r="J11" s="522">
        <v>62020479.090516329</v>
      </c>
      <c r="K11" s="523">
        <v>105812175.67865205</v>
      </c>
    </row>
    <row r="12" spans="1:11">
      <c r="A12" s="293">
        <v>4</v>
      </c>
      <c r="B12" s="294" t="s">
        <v>383</v>
      </c>
      <c r="C12" s="521">
        <v>1395317213.1147542</v>
      </c>
      <c r="D12" s="522">
        <v>0</v>
      </c>
      <c r="E12" s="522">
        <v>1395317213.1147542</v>
      </c>
      <c r="F12" s="522">
        <v>0</v>
      </c>
      <c r="G12" s="522">
        <v>0</v>
      </c>
      <c r="H12" s="522">
        <v>0</v>
      </c>
      <c r="I12" s="522">
        <v>0</v>
      </c>
      <c r="J12" s="522">
        <v>0</v>
      </c>
      <c r="K12" s="523">
        <v>0</v>
      </c>
    </row>
    <row r="13" spans="1:11">
      <c r="A13" s="293">
        <v>5</v>
      </c>
      <c r="B13" s="294" t="s">
        <v>391</v>
      </c>
      <c r="C13" s="521">
        <v>1506140974.7586451</v>
      </c>
      <c r="D13" s="522">
        <v>5945415277.7477093</v>
      </c>
      <c r="E13" s="522">
        <v>7451556252.5063543</v>
      </c>
      <c r="F13" s="522">
        <v>265841860.15261406</v>
      </c>
      <c r="G13" s="522">
        <v>1080396604.3331869</v>
      </c>
      <c r="H13" s="522">
        <v>1346238464.485801</v>
      </c>
      <c r="I13" s="522">
        <v>166575960.48085362</v>
      </c>
      <c r="J13" s="522">
        <v>785947850.8175745</v>
      </c>
      <c r="K13" s="523">
        <v>952523811.29842806</v>
      </c>
    </row>
    <row r="14" spans="1:11">
      <c r="A14" s="293">
        <v>6</v>
      </c>
      <c r="B14" s="294" t="s">
        <v>423</v>
      </c>
      <c r="C14" s="521">
        <v>0</v>
      </c>
      <c r="D14" s="522">
        <v>0</v>
      </c>
      <c r="E14" s="522">
        <v>0</v>
      </c>
      <c r="F14" s="522">
        <v>0</v>
      </c>
      <c r="G14" s="522">
        <v>0</v>
      </c>
      <c r="H14" s="522">
        <v>0</v>
      </c>
      <c r="I14" s="522">
        <v>0</v>
      </c>
      <c r="J14" s="522">
        <v>0</v>
      </c>
      <c r="K14" s="523">
        <v>0</v>
      </c>
    </row>
    <row r="15" spans="1:11">
      <c r="A15" s="293">
        <v>7</v>
      </c>
      <c r="B15" s="294" t="s">
        <v>424</v>
      </c>
      <c r="C15" s="521">
        <v>68683215.869836047</v>
      </c>
      <c r="D15" s="522">
        <v>81108955.287407696</v>
      </c>
      <c r="E15" s="522">
        <v>149792171.15724373</v>
      </c>
      <c r="F15" s="522">
        <v>68683215.869836047</v>
      </c>
      <c r="G15" s="522">
        <v>81108955.287408054</v>
      </c>
      <c r="H15" s="522">
        <v>149792171.15724409</v>
      </c>
      <c r="I15" s="522">
        <v>68900746.805081964</v>
      </c>
      <c r="J15" s="522">
        <v>81357639.500896037</v>
      </c>
      <c r="K15" s="523">
        <v>150258386.305978</v>
      </c>
    </row>
    <row r="16" spans="1:11">
      <c r="A16" s="293">
        <v>8</v>
      </c>
      <c r="B16" s="295" t="s">
        <v>384</v>
      </c>
      <c r="C16" s="521">
        <v>8406764090.1767693</v>
      </c>
      <c r="D16" s="522">
        <v>18014091821.778725</v>
      </c>
      <c r="E16" s="522">
        <v>26420855911.955498</v>
      </c>
      <c r="F16" s="522">
        <v>1882401797.1464145</v>
      </c>
      <c r="G16" s="522">
        <v>3460095774.3028212</v>
      </c>
      <c r="H16" s="522">
        <v>5342497571.449235</v>
      </c>
      <c r="I16" s="522">
        <v>1477227254.0800824</v>
      </c>
      <c r="J16" s="522">
        <v>2203910399.518868</v>
      </c>
      <c r="K16" s="523">
        <v>3681137653.5989499</v>
      </c>
    </row>
    <row r="17" spans="1:11">
      <c r="A17" s="288" t="s">
        <v>381</v>
      </c>
      <c r="B17" s="289"/>
      <c r="C17" s="519"/>
      <c r="D17" s="519"/>
      <c r="E17" s="519"/>
      <c r="F17" s="519"/>
      <c r="G17" s="519"/>
      <c r="H17" s="519"/>
      <c r="I17" s="519"/>
      <c r="J17" s="519"/>
      <c r="K17" s="520"/>
    </row>
    <row r="18" spans="1:11">
      <c r="A18" s="293">
        <v>9</v>
      </c>
      <c r="B18" s="294" t="s">
        <v>387</v>
      </c>
      <c r="C18" s="521">
        <v>704918.03278688528</v>
      </c>
      <c r="D18" s="522">
        <v>0</v>
      </c>
      <c r="E18" s="522">
        <v>704918.03278688528</v>
      </c>
      <c r="F18" s="522">
        <v>0</v>
      </c>
      <c r="G18" s="522">
        <v>0</v>
      </c>
      <c r="H18" s="522">
        <v>0</v>
      </c>
      <c r="I18" s="522">
        <v>0</v>
      </c>
      <c r="J18" s="522">
        <v>0</v>
      </c>
      <c r="K18" s="523">
        <v>0</v>
      </c>
    </row>
    <row r="19" spans="1:11">
      <c r="A19" s="293">
        <v>10</v>
      </c>
      <c r="B19" s="294" t="s">
        <v>425</v>
      </c>
      <c r="C19" s="521">
        <v>6506267195.677042</v>
      </c>
      <c r="D19" s="522">
        <v>7988559315.2625799</v>
      </c>
      <c r="E19" s="522">
        <v>14494826510.939621</v>
      </c>
      <c r="F19" s="522">
        <v>204357587.98654446</v>
      </c>
      <c r="G19" s="522">
        <v>114447821.64518005</v>
      </c>
      <c r="H19" s="522">
        <v>318805409.63172448</v>
      </c>
      <c r="I19" s="522">
        <v>208500902.29232442</v>
      </c>
      <c r="J19" s="522">
        <v>793393312.80443347</v>
      </c>
      <c r="K19" s="523">
        <v>1001894215.0967579</v>
      </c>
    </row>
    <row r="20" spans="1:11">
      <c r="A20" s="293">
        <v>11</v>
      </c>
      <c r="B20" s="294" t="s">
        <v>386</v>
      </c>
      <c r="C20" s="521">
        <v>1767950.0837409841</v>
      </c>
      <c r="D20" s="522">
        <v>2039950.7948565136</v>
      </c>
      <c r="E20" s="522">
        <v>3807900.8785974979</v>
      </c>
      <c r="F20" s="522">
        <v>279358667.50981802</v>
      </c>
      <c r="G20" s="522">
        <v>490327872.61765343</v>
      </c>
      <c r="H20" s="522">
        <v>769686540.12747145</v>
      </c>
      <c r="I20" s="522">
        <v>215928767.59257054</v>
      </c>
      <c r="J20" s="522">
        <v>509031976.76218039</v>
      </c>
      <c r="K20" s="523">
        <v>724960744.35475087</v>
      </c>
    </row>
    <row r="21" spans="1:11" ht="13.5" thickBot="1">
      <c r="A21" s="296">
        <v>12</v>
      </c>
      <c r="B21" s="297" t="s">
        <v>385</v>
      </c>
      <c r="C21" s="524">
        <v>6508740063.7935705</v>
      </c>
      <c r="D21" s="525">
        <v>7990599266.057436</v>
      </c>
      <c r="E21" s="524">
        <v>14499339329.851006</v>
      </c>
      <c r="F21" s="525">
        <v>483716255.49636245</v>
      </c>
      <c r="G21" s="525">
        <v>604775694.26283348</v>
      </c>
      <c r="H21" s="525">
        <v>1088491949.7591958</v>
      </c>
      <c r="I21" s="525">
        <v>424429669.88489497</v>
      </c>
      <c r="J21" s="525">
        <v>1302425289.5666139</v>
      </c>
      <c r="K21" s="526">
        <v>1726854959.4515088</v>
      </c>
    </row>
    <row r="22" spans="1:11" ht="38.25" customHeight="1" thickBot="1">
      <c r="A22" s="298"/>
      <c r="B22" s="299"/>
      <c r="C22" s="299"/>
      <c r="D22" s="299"/>
      <c r="E22" s="299"/>
      <c r="F22" s="751" t="s">
        <v>427</v>
      </c>
      <c r="G22" s="749"/>
      <c r="H22" s="749"/>
      <c r="I22" s="751" t="s">
        <v>392</v>
      </c>
      <c r="J22" s="749"/>
      <c r="K22" s="750"/>
    </row>
    <row r="23" spans="1:11">
      <c r="A23" s="300">
        <v>13</v>
      </c>
      <c r="B23" s="301" t="s">
        <v>377</v>
      </c>
      <c r="C23" s="302"/>
      <c r="D23" s="302"/>
      <c r="E23" s="302"/>
      <c r="F23" s="530">
        <v>1514057781.871012</v>
      </c>
      <c r="G23" s="530">
        <v>3413397619.2100081</v>
      </c>
      <c r="H23" s="530">
        <v>4927455401.0810204</v>
      </c>
      <c r="I23" s="530">
        <v>1508472479.8208277</v>
      </c>
      <c r="J23" s="530">
        <v>2754761154.1495595</v>
      </c>
      <c r="K23" s="531">
        <v>4263233633.9703875</v>
      </c>
    </row>
    <row r="24" spans="1:11" ht="13.5" thickBot="1">
      <c r="A24" s="303">
        <v>14</v>
      </c>
      <c r="B24" s="304" t="s">
        <v>389</v>
      </c>
      <c r="C24" s="305"/>
      <c r="D24" s="306"/>
      <c r="E24" s="307"/>
      <c r="F24" s="532">
        <v>1398685541.6500521</v>
      </c>
      <c r="G24" s="532">
        <v>2855320080.0399876</v>
      </c>
      <c r="H24" s="532">
        <v>4254005621.6900392</v>
      </c>
      <c r="I24" s="532">
        <v>1052797584.1951874</v>
      </c>
      <c r="J24" s="532">
        <v>901485109.95225406</v>
      </c>
      <c r="K24" s="533">
        <v>1954282694.1474411</v>
      </c>
    </row>
    <row r="25" spans="1:11" ht="13.5" thickBot="1">
      <c r="A25" s="308">
        <v>15</v>
      </c>
      <c r="B25" s="309" t="s">
        <v>390</v>
      </c>
      <c r="C25" s="310"/>
      <c r="D25" s="310"/>
      <c r="E25" s="310"/>
      <c r="F25" s="527">
        <v>1.0824861892007931</v>
      </c>
      <c r="G25" s="527">
        <v>1.195451831502619</v>
      </c>
      <c r="H25" s="527">
        <v>1.1583095649797077</v>
      </c>
      <c r="I25" s="527">
        <v>1.432822892516401</v>
      </c>
      <c r="J25" s="527">
        <v>3.0558032780990265</v>
      </c>
      <c r="K25" s="528">
        <v>2.1814825699156231</v>
      </c>
    </row>
    <row r="26" spans="1:11">
      <c r="F26" s="529"/>
      <c r="G26" s="529"/>
      <c r="H26" s="529"/>
      <c r="I26" s="529"/>
      <c r="J26" s="529"/>
      <c r="K26" s="529"/>
    </row>
    <row r="27" spans="1:11" ht="25.5">
      <c r="B27" s="284" t="s">
        <v>426</v>
      </c>
    </row>
    <row r="29" spans="1:11">
      <c r="C29" s="660"/>
      <c r="D29" s="660"/>
      <c r="E29" s="660"/>
      <c r="F29" s="660"/>
      <c r="G29" s="660"/>
      <c r="H29" s="660"/>
      <c r="I29" s="660"/>
      <c r="J29" s="660"/>
      <c r="K29" s="660"/>
    </row>
    <row r="30" spans="1:11">
      <c r="C30" s="660"/>
      <c r="D30" s="660"/>
      <c r="E30" s="660"/>
      <c r="F30" s="660"/>
      <c r="G30" s="660"/>
      <c r="H30" s="660"/>
      <c r="I30" s="660"/>
      <c r="J30" s="660"/>
      <c r="K30" s="660"/>
    </row>
    <row r="31" spans="1:11">
      <c r="C31" s="660"/>
      <c r="D31" s="660"/>
      <c r="E31" s="660"/>
      <c r="F31" s="660"/>
      <c r="G31" s="660"/>
      <c r="H31" s="660"/>
      <c r="I31" s="660"/>
      <c r="J31" s="660"/>
      <c r="K31" s="660"/>
    </row>
    <row r="32" spans="1:11">
      <c r="C32" s="660"/>
      <c r="D32" s="660"/>
      <c r="E32" s="660"/>
      <c r="F32" s="660"/>
      <c r="G32" s="660"/>
      <c r="H32" s="660"/>
      <c r="I32" s="660"/>
      <c r="J32" s="660"/>
      <c r="K32" s="660"/>
    </row>
    <row r="33" spans="3:11">
      <c r="C33" s="660"/>
      <c r="D33" s="660"/>
      <c r="E33" s="660"/>
      <c r="F33" s="660"/>
      <c r="G33" s="660"/>
      <c r="H33" s="660"/>
      <c r="I33" s="660"/>
      <c r="J33" s="660"/>
      <c r="K33" s="660"/>
    </row>
    <row r="34" spans="3:11">
      <c r="C34" s="660"/>
      <c r="D34" s="660"/>
      <c r="E34" s="660"/>
      <c r="F34" s="660"/>
      <c r="G34" s="660"/>
      <c r="H34" s="660"/>
      <c r="I34" s="660"/>
      <c r="J34" s="660"/>
      <c r="K34" s="660"/>
    </row>
    <row r="35" spans="3:11">
      <c r="C35" s="660"/>
      <c r="D35" s="660"/>
      <c r="E35" s="660"/>
      <c r="F35" s="660"/>
      <c r="G35" s="660"/>
      <c r="H35" s="660"/>
      <c r="I35" s="660"/>
      <c r="J35" s="660"/>
      <c r="K35" s="660"/>
    </row>
    <row r="36" spans="3:11">
      <c r="C36" s="660"/>
      <c r="D36" s="660"/>
      <c r="E36" s="660"/>
      <c r="F36" s="660"/>
      <c r="G36" s="660"/>
      <c r="H36" s="660"/>
      <c r="I36" s="660"/>
      <c r="J36" s="660"/>
      <c r="K36" s="660"/>
    </row>
    <row r="37" spans="3:11">
      <c r="C37" s="660"/>
      <c r="D37" s="660"/>
      <c r="E37" s="660"/>
      <c r="F37" s="660"/>
      <c r="G37" s="660"/>
      <c r="H37" s="660"/>
      <c r="I37" s="660"/>
      <c r="J37" s="660"/>
      <c r="K37" s="660"/>
    </row>
    <row r="38" spans="3:11">
      <c r="C38" s="660"/>
      <c r="D38" s="660"/>
      <c r="E38" s="660"/>
      <c r="F38" s="660"/>
      <c r="G38" s="660"/>
      <c r="H38" s="660"/>
      <c r="I38" s="660"/>
      <c r="J38" s="660"/>
      <c r="K38" s="660"/>
    </row>
    <row r="39" spans="3:11">
      <c r="C39" s="660"/>
      <c r="D39" s="660"/>
      <c r="E39" s="660"/>
      <c r="F39" s="660"/>
      <c r="G39" s="660"/>
      <c r="H39" s="660"/>
      <c r="I39" s="660"/>
      <c r="J39" s="660"/>
      <c r="K39" s="660"/>
    </row>
    <row r="40" spans="3:11">
      <c r="C40" s="660"/>
      <c r="D40" s="660"/>
      <c r="E40" s="660"/>
      <c r="F40" s="660"/>
      <c r="G40" s="660"/>
      <c r="H40" s="660"/>
      <c r="I40" s="660"/>
      <c r="J40" s="660"/>
      <c r="K40" s="660"/>
    </row>
    <row r="41" spans="3:11">
      <c r="C41" s="660"/>
      <c r="D41" s="660"/>
      <c r="E41" s="660"/>
      <c r="F41" s="660"/>
      <c r="G41" s="660"/>
      <c r="H41" s="660"/>
      <c r="I41" s="660"/>
      <c r="J41" s="660"/>
      <c r="K41" s="660"/>
    </row>
    <row r="42" spans="3:11">
      <c r="C42" s="660"/>
      <c r="D42" s="660"/>
      <c r="E42" s="660"/>
      <c r="F42" s="660"/>
      <c r="G42" s="660"/>
      <c r="H42" s="660"/>
      <c r="I42" s="660"/>
      <c r="J42" s="660"/>
      <c r="K42" s="660"/>
    </row>
    <row r="43" spans="3:11">
      <c r="C43" s="660"/>
      <c r="D43" s="660"/>
      <c r="E43" s="660"/>
      <c r="F43" s="660"/>
      <c r="G43" s="660"/>
      <c r="H43" s="660"/>
      <c r="I43" s="660"/>
      <c r="J43" s="660"/>
      <c r="K43" s="660"/>
    </row>
    <row r="44" spans="3:11">
      <c r="C44" s="660"/>
      <c r="D44" s="660"/>
      <c r="E44" s="660"/>
      <c r="F44" s="660"/>
      <c r="G44" s="660"/>
      <c r="H44" s="660"/>
      <c r="I44" s="660"/>
      <c r="J44" s="660"/>
      <c r="K44" s="660"/>
    </row>
    <row r="45" spans="3:11">
      <c r="C45" s="660"/>
      <c r="D45" s="660"/>
      <c r="E45" s="660"/>
      <c r="F45" s="660"/>
      <c r="G45" s="660"/>
      <c r="H45" s="660"/>
      <c r="I45" s="660"/>
      <c r="J45" s="660"/>
      <c r="K45" s="660"/>
    </row>
    <row r="46" spans="3:11">
      <c r="C46" s="660"/>
      <c r="D46" s="660"/>
      <c r="E46" s="660"/>
      <c r="F46" s="660"/>
      <c r="G46" s="660"/>
      <c r="H46" s="660"/>
      <c r="I46" s="660"/>
      <c r="J46" s="660"/>
      <c r="K46" s="660"/>
    </row>
    <row r="47" spans="3:11">
      <c r="C47" s="660"/>
      <c r="D47" s="660"/>
      <c r="E47" s="660"/>
      <c r="F47" s="660"/>
      <c r="G47" s="660"/>
      <c r="H47" s="660"/>
      <c r="I47" s="660"/>
      <c r="J47" s="660"/>
      <c r="K47" s="660"/>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D6" activePane="bottomRight" state="frozen"/>
      <selection activeCell="B20" sqref="B20"/>
      <selection pane="topRight" activeCell="B20" sqref="B20"/>
      <selection pane="bottomLeft" activeCell="B20" sqref="B20"/>
      <selection pane="bottomRight" activeCell="F8" sqref="F8:M21"/>
    </sheetView>
  </sheetViews>
  <sheetFormatPr defaultColWidth="9.08984375" defaultRowHeight="12.5"/>
  <cols>
    <col min="1" max="1" width="10.54296875" style="4" bestFit="1" customWidth="1"/>
    <col min="2" max="2" width="95" style="4" customWidth="1"/>
    <col min="3" max="3" width="13.08984375" style="4" bestFit="1" customWidth="1"/>
    <col min="4" max="4" width="11.453125" style="4" customWidth="1"/>
    <col min="5" max="5" width="18.36328125" style="4" bestFit="1" customWidth="1"/>
    <col min="6" max="13" width="12.6328125" style="4" customWidth="1"/>
    <col min="14" max="14" width="31" style="4" bestFit="1" customWidth="1"/>
    <col min="15" max="16384" width="9.08984375" style="30"/>
  </cols>
  <sheetData>
    <row r="1" spans="1:14" s="668" customFormat="1">
      <c r="A1" s="667" t="s">
        <v>30</v>
      </c>
      <c r="B1" s="654" t="str">
        <f>'Info '!C2</f>
        <v>JSC TBC Bank</v>
      </c>
      <c r="C1" s="667"/>
      <c r="D1" s="667"/>
      <c r="E1" s="667"/>
      <c r="F1" s="667"/>
      <c r="G1" s="667"/>
      <c r="H1" s="667"/>
      <c r="I1" s="667"/>
      <c r="J1" s="667"/>
      <c r="K1" s="667"/>
      <c r="L1" s="667"/>
      <c r="M1" s="667"/>
      <c r="N1" s="667"/>
    </row>
    <row r="2" spans="1:14" s="668" customFormat="1" ht="14.25" customHeight="1">
      <c r="A2" s="667" t="s">
        <v>31</v>
      </c>
      <c r="B2" s="608">
        <f>'14. LCR'!B2</f>
        <v>44561</v>
      </c>
      <c r="C2" s="667"/>
      <c r="D2" s="667"/>
      <c r="E2" s="667"/>
      <c r="F2" s="667"/>
      <c r="G2" s="667"/>
      <c r="H2" s="667"/>
      <c r="I2" s="667"/>
      <c r="J2" s="667"/>
      <c r="K2" s="667"/>
      <c r="L2" s="667"/>
      <c r="M2" s="667"/>
      <c r="N2" s="667"/>
    </row>
    <row r="3" spans="1:14" ht="14.25" customHeight="1"/>
    <row r="4" spans="1:14" ht="13.5" thickBot="1">
      <c r="A4" s="4" t="s">
        <v>264</v>
      </c>
      <c r="B4" s="232" t="s">
        <v>28</v>
      </c>
    </row>
    <row r="5" spans="1:14" s="170" customFormat="1">
      <c r="A5" s="166"/>
      <c r="B5" s="167"/>
      <c r="C5" s="168" t="s">
        <v>0</v>
      </c>
      <c r="D5" s="168" t="s">
        <v>1</v>
      </c>
      <c r="E5" s="168" t="s">
        <v>2</v>
      </c>
      <c r="F5" s="168" t="s">
        <v>3</v>
      </c>
      <c r="G5" s="168" t="s">
        <v>4</v>
      </c>
      <c r="H5" s="168" t="s">
        <v>5</v>
      </c>
      <c r="I5" s="168" t="s">
        <v>8</v>
      </c>
      <c r="J5" s="168" t="s">
        <v>9</v>
      </c>
      <c r="K5" s="168" t="s">
        <v>10</v>
      </c>
      <c r="L5" s="168" t="s">
        <v>11</v>
      </c>
      <c r="M5" s="168" t="s">
        <v>12</v>
      </c>
      <c r="N5" s="169" t="s">
        <v>13</v>
      </c>
    </row>
    <row r="6" spans="1:14" ht="25">
      <c r="A6" s="171"/>
      <c r="B6" s="172"/>
      <c r="C6" s="173" t="s">
        <v>263</v>
      </c>
      <c r="D6" s="174" t="s">
        <v>262</v>
      </c>
      <c r="E6" s="175" t="s">
        <v>261</v>
      </c>
      <c r="F6" s="176">
        <v>0</v>
      </c>
      <c r="G6" s="176">
        <v>0.2</v>
      </c>
      <c r="H6" s="176">
        <v>0.35</v>
      </c>
      <c r="I6" s="176">
        <v>0.5</v>
      </c>
      <c r="J6" s="176">
        <v>0.75</v>
      </c>
      <c r="K6" s="176">
        <v>1</v>
      </c>
      <c r="L6" s="176">
        <v>1.5</v>
      </c>
      <c r="M6" s="176">
        <v>2.5</v>
      </c>
      <c r="N6" s="231" t="s">
        <v>275</v>
      </c>
    </row>
    <row r="7" spans="1:14" ht="14.5">
      <c r="A7" s="177">
        <v>1</v>
      </c>
      <c r="B7" s="178" t="s">
        <v>260</v>
      </c>
      <c r="C7" s="179">
        <f>SUM(C8:C13)</f>
        <v>4294895752.8003006</v>
      </c>
      <c r="D7" s="172"/>
      <c r="E7" s="180">
        <f t="shared" ref="E7" si="0">SUM(E8:E13)</f>
        <v>115606381.35378902</v>
      </c>
      <c r="F7" s="683">
        <f>SUM(F8:F13)</f>
        <v>6512303.6661999999</v>
      </c>
      <c r="G7" s="683">
        <f t="shared" ref="G7:M7" si="1">SUM(G8:G13)</f>
        <v>6582265.4014000008</v>
      </c>
      <c r="H7" s="683">
        <f t="shared" si="1"/>
        <v>0</v>
      </c>
      <c r="I7" s="683">
        <f t="shared" si="1"/>
        <v>81003532.181799978</v>
      </c>
      <c r="J7" s="683">
        <f t="shared" si="1"/>
        <v>0</v>
      </c>
      <c r="K7" s="683">
        <f t="shared" si="1"/>
        <v>21508280.104500003</v>
      </c>
      <c r="L7" s="683">
        <f t="shared" si="1"/>
        <v>0</v>
      </c>
      <c r="M7" s="683">
        <f t="shared" si="1"/>
        <v>0</v>
      </c>
      <c r="N7" s="182">
        <f>SUM(N8:N13)</f>
        <v>63326499.275680006</v>
      </c>
    </row>
    <row r="8" spans="1:14" ht="14">
      <c r="A8" s="177">
        <v>1.1000000000000001</v>
      </c>
      <c r="B8" s="183" t="s">
        <v>258</v>
      </c>
      <c r="C8" s="181">
        <v>3738976893.1558003</v>
      </c>
      <c r="D8" s="184">
        <v>0.02</v>
      </c>
      <c r="E8" s="180">
        <f>C8*D8</f>
        <v>74779537.863116011</v>
      </c>
      <c r="F8" s="181">
        <v>0</v>
      </c>
      <c r="G8" s="181">
        <v>6582265.4014000008</v>
      </c>
      <c r="H8" s="181">
        <v>0</v>
      </c>
      <c r="I8" s="181">
        <v>63316236.181799985</v>
      </c>
      <c r="J8" s="181">
        <v>0</v>
      </c>
      <c r="K8" s="181">
        <v>4881036.28</v>
      </c>
      <c r="L8" s="181">
        <v>0</v>
      </c>
      <c r="M8" s="181">
        <v>0</v>
      </c>
      <c r="N8" s="182">
        <f>SUMPRODUCT($F$6:$M$6,F8:M8)</f>
        <v>37855607.451179996</v>
      </c>
    </row>
    <row r="9" spans="1:14" ht="14">
      <c r="A9" s="177">
        <v>1.2</v>
      </c>
      <c r="B9" s="183" t="s">
        <v>257</v>
      </c>
      <c r="C9" s="181">
        <v>214588418.87969998</v>
      </c>
      <c r="D9" s="184">
        <v>0.05</v>
      </c>
      <c r="E9" s="180">
        <f>C9*D9</f>
        <v>10729420.943985</v>
      </c>
      <c r="F9" s="181">
        <v>0</v>
      </c>
      <c r="G9" s="181">
        <v>0</v>
      </c>
      <c r="H9" s="181">
        <v>0</v>
      </c>
      <c r="I9" s="181">
        <v>2323200</v>
      </c>
      <c r="J9" s="181">
        <v>0</v>
      </c>
      <c r="K9" s="181">
        <v>8406220.944000002</v>
      </c>
      <c r="L9" s="181">
        <v>0</v>
      </c>
      <c r="M9" s="181">
        <v>0</v>
      </c>
      <c r="N9" s="182">
        <f t="shared" ref="N9:N12" si="2">SUMPRODUCT($F$6:$M$6,F9:M9)</f>
        <v>9567820.944000002</v>
      </c>
    </row>
    <row r="10" spans="1:14" ht="14">
      <c r="A10" s="177">
        <v>1.3</v>
      </c>
      <c r="B10" s="183" t="s">
        <v>256</v>
      </c>
      <c r="C10" s="181">
        <v>294813986.00639999</v>
      </c>
      <c r="D10" s="184">
        <v>0.08</v>
      </c>
      <c r="E10" s="180">
        <f>C10*D10</f>
        <v>23585118.880511999</v>
      </c>
      <c r="F10" s="181">
        <v>0</v>
      </c>
      <c r="G10" s="181">
        <v>0</v>
      </c>
      <c r="H10" s="181">
        <v>0</v>
      </c>
      <c r="I10" s="181">
        <v>15364096</v>
      </c>
      <c r="J10" s="181">
        <v>0</v>
      </c>
      <c r="K10" s="181">
        <v>8221022.8805</v>
      </c>
      <c r="L10" s="181">
        <v>0</v>
      </c>
      <c r="M10" s="181">
        <v>0</v>
      </c>
      <c r="N10" s="182">
        <f>SUMPRODUCT($F$6:$M$6,F10:M10)</f>
        <v>15903070.8805</v>
      </c>
    </row>
    <row r="11" spans="1:14" ht="14">
      <c r="A11" s="177">
        <v>1.4</v>
      </c>
      <c r="B11" s="183" t="s">
        <v>255</v>
      </c>
      <c r="C11" s="181">
        <v>0</v>
      </c>
      <c r="D11" s="184">
        <v>0.11</v>
      </c>
      <c r="E11" s="180">
        <f>C11*D11</f>
        <v>0</v>
      </c>
      <c r="F11" s="181">
        <v>0</v>
      </c>
      <c r="G11" s="181">
        <v>0</v>
      </c>
      <c r="H11" s="181">
        <v>0</v>
      </c>
      <c r="I11" s="181">
        <v>0</v>
      </c>
      <c r="J11" s="181">
        <v>0</v>
      </c>
      <c r="K11" s="181">
        <v>0</v>
      </c>
      <c r="L11" s="181">
        <v>0</v>
      </c>
      <c r="M11" s="181">
        <v>0</v>
      </c>
      <c r="N11" s="182">
        <f t="shared" si="2"/>
        <v>0</v>
      </c>
    </row>
    <row r="12" spans="1:14" ht="14">
      <c r="A12" s="177">
        <v>1.5</v>
      </c>
      <c r="B12" s="183" t="s">
        <v>254</v>
      </c>
      <c r="C12" s="181">
        <v>46516454.758400001</v>
      </c>
      <c r="D12" s="184">
        <v>0.14000000000000001</v>
      </c>
      <c r="E12" s="180">
        <f>C12*D12</f>
        <v>6512303.6661760006</v>
      </c>
      <c r="F12" s="181">
        <v>6512303.6661999999</v>
      </c>
      <c r="G12" s="181">
        <v>0</v>
      </c>
      <c r="H12" s="181">
        <v>0</v>
      </c>
      <c r="I12" s="181">
        <v>0</v>
      </c>
      <c r="J12" s="181">
        <v>0</v>
      </c>
      <c r="K12" s="181">
        <v>0</v>
      </c>
      <c r="L12" s="181">
        <v>0</v>
      </c>
      <c r="M12" s="181">
        <v>0</v>
      </c>
      <c r="N12" s="182">
        <f t="shared" si="2"/>
        <v>0</v>
      </c>
    </row>
    <row r="13" spans="1:14" ht="14">
      <c r="A13" s="177">
        <v>1.6</v>
      </c>
      <c r="B13" s="185" t="s">
        <v>253</v>
      </c>
      <c r="C13" s="181">
        <v>0</v>
      </c>
      <c r="D13" s="186"/>
      <c r="E13" s="181"/>
      <c r="F13" s="181">
        <v>0</v>
      </c>
      <c r="G13" s="181">
        <v>0</v>
      </c>
      <c r="H13" s="181">
        <v>0</v>
      </c>
      <c r="I13" s="181">
        <v>0</v>
      </c>
      <c r="J13" s="181">
        <v>0</v>
      </c>
      <c r="K13" s="181">
        <v>0</v>
      </c>
      <c r="L13" s="181">
        <v>0</v>
      </c>
      <c r="M13" s="181">
        <v>0</v>
      </c>
      <c r="N13" s="182">
        <f>SUMPRODUCT($F$6:$M$6,F13:M13)</f>
        <v>0</v>
      </c>
    </row>
    <row r="14" spans="1:14" ht="14">
      <c r="A14" s="177">
        <v>2</v>
      </c>
      <c r="B14" s="187" t="s">
        <v>259</v>
      </c>
      <c r="C14" s="179">
        <f>SUM(C15:C20)</f>
        <v>32937600</v>
      </c>
      <c r="D14" s="172"/>
      <c r="E14" s="180">
        <f t="shared" ref="E14:N14" si="3">SUM(E15:E20)</f>
        <v>1121280</v>
      </c>
      <c r="F14" s="181">
        <v>0</v>
      </c>
      <c r="G14" s="181">
        <v>0</v>
      </c>
      <c r="H14" s="181">
        <v>0</v>
      </c>
      <c r="I14" s="181">
        <v>1121280</v>
      </c>
      <c r="J14" s="181">
        <v>0</v>
      </c>
      <c r="K14" s="181">
        <v>0</v>
      </c>
      <c r="L14" s="181">
        <v>0</v>
      </c>
      <c r="M14" s="181">
        <v>0</v>
      </c>
      <c r="N14" s="182">
        <f t="shared" si="3"/>
        <v>560640</v>
      </c>
    </row>
    <row r="15" spans="1:14" ht="14">
      <c r="A15" s="177">
        <v>2.1</v>
      </c>
      <c r="B15" s="185" t="s">
        <v>258</v>
      </c>
      <c r="C15" s="181">
        <v>0</v>
      </c>
      <c r="D15" s="184">
        <v>5.0000000000000001E-3</v>
      </c>
      <c r="E15" s="180">
        <f>C15*D15</f>
        <v>0</v>
      </c>
      <c r="F15" s="181">
        <v>0</v>
      </c>
      <c r="G15" s="181">
        <v>0</v>
      </c>
      <c r="H15" s="181">
        <v>0</v>
      </c>
      <c r="I15" s="181">
        <v>0</v>
      </c>
      <c r="J15" s="181">
        <v>0</v>
      </c>
      <c r="K15" s="181">
        <v>0</v>
      </c>
      <c r="L15" s="181">
        <v>0</v>
      </c>
      <c r="M15" s="181">
        <v>0</v>
      </c>
      <c r="N15" s="182">
        <f>SUMPRODUCT($F$6:$M$6,F15:M15)</f>
        <v>0</v>
      </c>
    </row>
    <row r="16" spans="1:14" ht="14">
      <c r="A16" s="177">
        <v>2.2000000000000002</v>
      </c>
      <c r="B16" s="185" t="s">
        <v>257</v>
      </c>
      <c r="C16" s="181">
        <v>0</v>
      </c>
      <c r="D16" s="184">
        <v>0.01</v>
      </c>
      <c r="E16" s="180">
        <f>C16*D16</f>
        <v>0</v>
      </c>
      <c r="F16" s="181">
        <v>0</v>
      </c>
      <c r="G16" s="181">
        <v>0</v>
      </c>
      <c r="H16" s="181">
        <v>0</v>
      </c>
      <c r="I16" s="181">
        <v>0</v>
      </c>
      <c r="J16" s="181">
        <v>0</v>
      </c>
      <c r="K16" s="181">
        <v>0</v>
      </c>
      <c r="L16" s="181">
        <v>0</v>
      </c>
      <c r="M16" s="181">
        <v>0</v>
      </c>
      <c r="N16" s="182">
        <f t="shared" ref="N16:N20" si="4">SUMPRODUCT($F$6:$M$6,F16:M16)</f>
        <v>0</v>
      </c>
    </row>
    <row r="17" spans="1:14" ht="14">
      <c r="A17" s="177">
        <v>2.2999999999999998</v>
      </c>
      <c r="B17" s="185" t="s">
        <v>256</v>
      </c>
      <c r="C17" s="181">
        <v>9811200</v>
      </c>
      <c r="D17" s="184">
        <v>0.02</v>
      </c>
      <c r="E17" s="180">
        <f>C17*D17</f>
        <v>196224</v>
      </c>
      <c r="F17" s="181">
        <v>0</v>
      </c>
      <c r="G17" s="181">
        <v>0</v>
      </c>
      <c r="H17" s="181">
        <v>0</v>
      </c>
      <c r="I17" s="181">
        <v>196224</v>
      </c>
      <c r="J17" s="181">
        <v>0</v>
      </c>
      <c r="K17" s="181">
        <v>0</v>
      </c>
      <c r="L17" s="181">
        <v>0</v>
      </c>
      <c r="M17" s="181">
        <v>0</v>
      </c>
      <c r="N17" s="182">
        <f t="shared" si="4"/>
        <v>98112</v>
      </c>
    </row>
    <row r="18" spans="1:14" ht="14">
      <c r="A18" s="177">
        <v>2.4</v>
      </c>
      <c r="B18" s="185" t="s">
        <v>255</v>
      </c>
      <c r="C18" s="181">
        <v>0</v>
      </c>
      <c r="D18" s="184">
        <v>0.03</v>
      </c>
      <c r="E18" s="180">
        <f>C18*D18</f>
        <v>0</v>
      </c>
      <c r="F18" s="181">
        <v>0</v>
      </c>
      <c r="G18" s="181">
        <v>0</v>
      </c>
      <c r="H18" s="181">
        <v>0</v>
      </c>
      <c r="I18" s="181">
        <v>0</v>
      </c>
      <c r="J18" s="181">
        <v>0</v>
      </c>
      <c r="K18" s="181">
        <v>0</v>
      </c>
      <c r="L18" s="181">
        <v>0</v>
      </c>
      <c r="M18" s="181">
        <v>0</v>
      </c>
      <c r="N18" s="182">
        <f t="shared" si="4"/>
        <v>0</v>
      </c>
    </row>
    <row r="19" spans="1:14" ht="14">
      <c r="A19" s="177">
        <v>2.5</v>
      </c>
      <c r="B19" s="185" t="s">
        <v>254</v>
      </c>
      <c r="C19" s="181">
        <v>23126400</v>
      </c>
      <c r="D19" s="184">
        <v>0.04</v>
      </c>
      <c r="E19" s="180">
        <f>C19*D19</f>
        <v>925056</v>
      </c>
      <c r="F19" s="181">
        <v>0</v>
      </c>
      <c r="G19" s="181">
        <v>0</v>
      </c>
      <c r="H19" s="181">
        <v>0</v>
      </c>
      <c r="I19" s="181">
        <v>925056</v>
      </c>
      <c r="J19" s="181">
        <v>0</v>
      </c>
      <c r="K19" s="181">
        <v>0</v>
      </c>
      <c r="L19" s="181">
        <v>0</v>
      </c>
      <c r="M19" s="181">
        <v>0</v>
      </c>
      <c r="N19" s="182">
        <f t="shared" si="4"/>
        <v>462528</v>
      </c>
    </row>
    <row r="20" spans="1:14" ht="14">
      <c r="A20" s="177">
        <v>2.6</v>
      </c>
      <c r="B20" s="185" t="s">
        <v>253</v>
      </c>
      <c r="C20" s="181">
        <v>0</v>
      </c>
      <c r="D20" s="186"/>
      <c r="E20" s="188"/>
      <c r="F20" s="181">
        <v>0</v>
      </c>
      <c r="G20" s="181">
        <v>0</v>
      </c>
      <c r="H20" s="181">
        <v>0</v>
      </c>
      <c r="I20" s="181">
        <v>0</v>
      </c>
      <c r="J20" s="181">
        <v>0</v>
      </c>
      <c r="K20" s="181">
        <v>0</v>
      </c>
      <c r="L20" s="181">
        <v>0</v>
      </c>
      <c r="M20" s="181">
        <v>0</v>
      </c>
      <c r="N20" s="182">
        <f t="shared" si="4"/>
        <v>0</v>
      </c>
    </row>
    <row r="21" spans="1:14" ht="14.5" thickBot="1">
      <c r="A21" s="189"/>
      <c r="B21" s="190" t="s">
        <v>108</v>
      </c>
      <c r="C21" s="165">
        <f>C14+C7</f>
        <v>4327833352.8003006</v>
      </c>
      <c r="D21" s="191"/>
      <c r="E21" s="192">
        <f t="shared" ref="E21:N21" si="5">E14+E7</f>
        <v>116727661.35378902</v>
      </c>
      <c r="F21" s="193">
        <v>0</v>
      </c>
      <c r="G21" s="193">
        <v>0</v>
      </c>
      <c r="H21" s="193">
        <v>0</v>
      </c>
      <c r="I21" s="193">
        <v>0</v>
      </c>
      <c r="J21" s="193">
        <v>0</v>
      </c>
      <c r="K21" s="193">
        <v>0</v>
      </c>
      <c r="L21" s="193">
        <v>0</v>
      </c>
      <c r="M21" s="193">
        <v>0</v>
      </c>
      <c r="N21" s="194">
        <f t="shared" si="5"/>
        <v>63887139.275680006</v>
      </c>
    </row>
    <row r="22" spans="1:14">
      <c r="E22" s="195"/>
      <c r="F22" s="195"/>
      <c r="G22" s="195"/>
      <c r="H22" s="195"/>
      <c r="I22" s="195"/>
      <c r="J22" s="195"/>
      <c r="K22" s="195"/>
      <c r="L22" s="195"/>
      <c r="M22" s="19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6" sqref="C6:C38"/>
    </sheetView>
  </sheetViews>
  <sheetFormatPr defaultRowHeight="14.5"/>
  <cols>
    <col min="1" max="1" width="11.453125" customWidth="1"/>
    <col min="2" max="2" width="76.90625" style="345" customWidth="1"/>
    <col min="3" max="3" width="22.90625" customWidth="1"/>
  </cols>
  <sheetData>
    <row r="1" spans="1:3" s="666" customFormat="1">
      <c r="A1" s="658" t="s">
        <v>30</v>
      </c>
      <c r="B1" s="654" t="str">
        <f>'Info '!C2</f>
        <v>JSC TBC Bank</v>
      </c>
    </row>
    <row r="2" spans="1:3" s="666" customFormat="1">
      <c r="A2" s="658" t="s">
        <v>31</v>
      </c>
      <c r="B2" s="608">
        <f>'15. CCR '!B2</f>
        <v>44561</v>
      </c>
    </row>
    <row r="3" spans="1:3">
      <c r="A3" s="4"/>
      <c r="B3"/>
    </row>
    <row r="4" spans="1:3">
      <c r="A4" s="4" t="s">
        <v>431</v>
      </c>
      <c r="B4" t="s">
        <v>432</v>
      </c>
    </row>
    <row r="5" spans="1:3">
      <c r="A5" s="346" t="s">
        <v>433</v>
      </c>
      <c r="B5" s="347"/>
      <c r="C5" s="348"/>
    </row>
    <row r="6" spans="1:3">
      <c r="A6" s="349">
        <v>1</v>
      </c>
      <c r="B6" s="350" t="s">
        <v>484</v>
      </c>
      <c r="C6" s="351">
        <v>23713764112.437298</v>
      </c>
    </row>
    <row r="7" spans="1:3">
      <c r="A7" s="349">
        <v>2</v>
      </c>
      <c r="B7" s="350" t="s">
        <v>434</v>
      </c>
      <c r="C7" s="351">
        <v>-283822036.04000002</v>
      </c>
    </row>
    <row r="8" spans="1:3" ht="23">
      <c r="A8" s="352">
        <v>3</v>
      </c>
      <c r="B8" s="353" t="s">
        <v>435</v>
      </c>
      <c r="C8" s="351">
        <v>23429942076.397297</v>
      </c>
    </row>
    <row r="9" spans="1:3">
      <c r="A9" s="346" t="s">
        <v>436</v>
      </c>
      <c r="B9" s="347"/>
      <c r="C9" s="354"/>
    </row>
    <row r="10" spans="1:3">
      <c r="A10" s="355">
        <v>4</v>
      </c>
      <c r="B10" s="356" t="s">
        <v>437</v>
      </c>
      <c r="C10" s="351"/>
    </row>
    <row r="11" spans="1:3">
      <c r="A11" s="355">
        <v>5</v>
      </c>
      <c r="B11" s="357" t="s">
        <v>438</v>
      </c>
      <c r="C11" s="351"/>
    </row>
    <row r="12" spans="1:3">
      <c r="A12" s="355" t="s">
        <v>439</v>
      </c>
      <c r="B12" s="357" t="s">
        <v>440</v>
      </c>
      <c r="C12" s="351">
        <v>116727661.35378902</v>
      </c>
    </row>
    <row r="13" spans="1:3" ht="23">
      <c r="A13" s="358">
        <v>6</v>
      </c>
      <c r="B13" s="356" t="s">
        <v>441</v>
      </c>
      <c r="C13" s="351"/>
    </row>
    <row r="14" spans="1:3">
      <c r="A14" s="358">
        <v>7</v>
      </c>
      <c r="B14" s="359" t="s">
        <v>442</v>
      </c>
      <c r="C14" s="351"/>
    </row>
    <row r="15" spans="1:3">
      <c r="A15" s="360">
        <v>8</v>
      </c>
      <c r="B15" s="361" t="s">
        <v>443</v>
      </c>
      <c r="C15" s="351"/>
    </row>
    <row r="16" spans="1:3">
      <c r="A16" s="358">
        <v>9</v>
      </c>
      <c r="B16" s="359" t="s">
        <v>444</v>
      </c>
      <c r="C16" s="351"/>
    </row>
    <row r="17" spans="1:3">
      <c r="A17" s="358">
        <v>10</v>
      </c>
      <c r="B17" s="359" t="s">
        <v>445</v>
      </c>
      <c r="C17" s="351"/>
    </row>
    <row r="18" spans="1:3">
      <c r="A18" s="362">
        <v>11</v>
      </c>
      <c r="B18" s="363" t="s">
        <v>446</v>
      </c>
      <c r="C18" s="364">
        <v>116727661.35378902</v>
      </c>
    </row>
    <row r="19" spans="1:3">
      <c r="A19" s="365" t="s">
        <v>447</v>
      </c>
      <c r="B19" s="366"/>
      <c r="C19" s="367"/>
    </row>
    <row r="20" spans="1:3">
      <c r="A20" s="368">
        <v>12</v>
      </c>
      <c r="B20" s="356" t="s">
        <v>448</v>
      </c>
      <c r="C20" s="351"/>
    </row>
    <row r="21" spans="1:3">
      <c r="A21" s="368">
        <v>13</v>
      </c>
      <c r="B21" s="356" t="s">
        <v>449</v>
      </c>
      <c r="C21" s="351"/>
    </row>
    <row r="22" spans="1:3">
      <c r="A22" s="368">
        <v>14</v>
      </c>
      <c r="B22" s="356" t="s">
        <v>450</v>
      </c>
      <c r="C22" s="351"/>
    </row>
    <row r="23" spans="1:3" ht="23">
      <c r="A23" s="368" t="s">
        <v>451</v>
      </c>
      <c r="B23" s="356" t="s">
        <v>452</v>
      </c>
      <c r="C23" s="351"/>
    </row>
    <row r="24" spans="1:3">
      <c r="A24" s="368">
        <v>15</v>
      </c>
      <c r="B24" s="356" t="s">
        <v>453</v>
      </c>
      <c r="C24" s="351"/>
    </row>
    <row r="25" spans="1:3">
      <c r="A25" s="368" t="s">
        <v>454</v>
      </c>
      <c r="B25" s="356" t="s">
        <v>455</v>
      </c>
      <c r="C25" s="351"/>
    </row>
    <row r="26" spans="1:3">
      <c r="A26" s="369">
        <v>16</v>
      </c>
      <c r="B26" s="370" t="s">
        <v>456</v>
      </c>
      <c r="C26" s="364">
        <v>0</v>
      </c>
    </row>
    <row r="27" spans="1:3">
      <c r="A27" s="346" t="s">
        <v>457</v>
      </c>
      <c r="B27" s="347"/>
      <c r="C27" s="354"/>
    </row>
    <row r="28" spans="1:3">
      <c r="A28" s="371">
        <v>17</v>
      </c>
      <c r="B28" s="357" t="s">
        <v>458</v>
      </c>
      <c r="C28" s="351">
        <v>3773853674.61374</v>
      </c>
    </row>
    <row r="29" spans="1:3">
      <c r="A29" s="371">
        <v>18</v>
      </c>
      <c r="B29" s="357" t="s">
        <v>459</v>
      </c>
      <c r="C29" s="351">
        <v>-2212281826.7664104</v>
      </c>
    </row>
    <row r="30" spans="1:3">
      <c r="A30" s="369">
        <v>19</v>
      </c>
      <c r="B30" s="370" t="s">
        <v>460</v>
      </c>
      <c r="C30" s="364">
        <v>1561571847.8473296</v>
      </c>
    </row>
    <row r="31" spans="1:3">
      <c r="A31" s="346" t="s">
        <v>461</v>
      </c>
      <c r="B31" s="347"/>
      <c r="C31" s="354"/>
    </row>
    <row r="32" spans="1:3" ht="23">
      <c r="A32" s="371" t="s">
        <v>462</v>
      </c>
      <c r="B32" s="356" t="s">
        <v>463</v>
      </c>
      <c r="C32" s="372"/>
    </row>
    <row r="33" spans="1:3">
      <c r="A33" s="371" t="s">
        <v>464</v>
      </c>
      <c r="B33" s="357" t="s">
        <v>465</v>
      </c>
      <c r="C33" s="372"/>
    </row>
    <row r="34" spans="1:3">
      <c r="A34" s="346" t="s">
        <v>466</v>
      </c>
      <c r="B34" s="347"/>
      <c r="C34" s="354"/>
    </row>
    <row r="35" spans="1:3">
      <c r="A35" s="373">
        <v>20</v>
      </c>
      <c r="B35" s="374" t="s">
        <v>467</v>
      </c>
      <c r="C35" s="364">
        <v>3379414403.9200001</v>
      </c>
    </row>
    <row r="36" spans="1:3">
      <c r="A36" s="369">
        <v>21</v>
      </c>
      <c r="B36" s="370" t="s">
        <v>468</v>
      </c>
      <c r="C36" s="364">
        <v>25108241585.598415</v>
      </c>
    </row>
    <row r="37" spans="1:3">
      <c r="A37" s="346" t="s">
        <v>469</v>
      </c>
      <c r="B37" s="347"/>
      <c r="C37" s="354"/>
    </row>
    <row r="38" spans="1:3">
      <c r="A38" s="369">
        <v>22</v>
      </c>
      <c r="B38" s="370" t="s">
        <v>469</v>
      </c>
      <c r="C38" s="534">
        <v>0.13459383017321153</v>
      </c>
    </row>
    <row r="39" spans="1:3">
      <c r="A39" s="346" t="s">
        <v>470</v>
      </c>
      <c r="B39" s="347"/>
      <c r="C39" s="354"/>
    </row>
    <row r="40" spans="1:3">
      <c r="A40" s="375" t="s">
        <v>471</v>
      </c>
      <c r="B40" s="356" t="s">
        <v>472</v>
      </c>
      <c r="C40" s="372"/>
    </row>
    <row r="41" spans="1:3" ht="23">
      <c r="A41" s="376" t="s">
        <v>473</v>
      </c>
      <c r="B41" s="350" t="s">
        <v>474</v>
      </c>
      <c r="C41" s="372"/>
    </row>
    <row r="43" spans="1:3">
      <c r="B43" s="345"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60" zoomScaleNormal="60" workbookViewId="0">
      <pane xSplit="2" ySplit="6" topLeftCell="C7" activePane="bottomRight" state="frozen"/>
      <selection activeCell="B20" sqref="B20"/>
      <selection pane="topRight" activeCell="B20" sqref="B20"/>
      <selection pane="bottomLeft" activeCell="B20" sqref="B20"/>
      <selection pane="bottomRight" activeCell="C7" sqref="C7"/>
    </sheetView>
  </sheetViews>
  <sheetFormatPr defaultRowHeight="14.5"/>
  <cols>
    <col min="1" max="1" width="8.6328125" style="263"/>
    <col min="2" max="2" width="82.54296875" style="421" customWidth="1"/>
    <col min="3" max="7" width="17.54296875" style="263" customWidth="1"/>
  </cols>
  <sheetData>
    <row r="1" spans="1:8" s="666" customFormat="1">
      <c r="A1" s="665" t="s">
        <v>30</v>
      </c>
      <c r="B1" s="654" t="s">
        <v>716</v>
      </c>
      <c r="C1" s="665"/>
      <c r="D1" s="665"/>
      <c r="E1" s="665"/>
      <c r="F1" s="665"/>
      <c r="G1" s="665"/>
    </row>
    <row r="2" spans="1:8" s="666" customFormat="1">
      <c r="A2" s="665" t="s">
        <v>31</v>
      </c>
      <c r="B2" s="608">
        <v>44377</v>
      </c>
      <c r="C2" s="665"/>
      <c r="D2" s="665"/>
      <c r="E2" s="665"/>
      <c r="F2" s="665"/>
      <c r="G2" s="665"/>
    </row>
    <row r="4" spans="1:8" ht="15" thickBot="1">
      <c r="A4" s="263" t="s">
        <v>535</v>
      </c>
      <c r="B4" s="422" t="s">
        <v>496</v>
      </c>
    </row>
    <row r="5" spans="1:8">
      <c r="A5" s="423"/>
      <c r="B5" s="424"/>
      <c r="C5" s="752" t="s">
        <v>497</v>
      </c>
      <c r="D5" s="752"/>
      <c r="E5" s="752"/>
      <c r="F5" s="752"/>
      <c r="G5" s="753" t="s">
        <v>498</v>
      </c>
    </row>
    <row r="6" spans="1:8">
      <c r="A6" s="425"/>
      <c r="B6" s="426"/>
      <c r="C6" s="609" t="s">
        <v>499</v>
      </c>
      <c r="D6" s="610" t="s">
        <v>500</v>
      </c>
      <c r="E6" s="610" t="s">
        <v>501</v>
      </c>
      <c r="F6" s="610" t="s">
        <v>502</v>
      </c>
      <c r="G6" s="754"/>
    </row>
    <row r="7" spans="1:8">
      <c r="A7" s="427"/>
      <c r="B7" s="428" t="s">
        <v>503</v>
      </c>
      <c r="C7" s="429"/>
      <c r="D7" s="429"/>
      <c r="E7" s="429"/>
      <c r="F7" s="429"/>
      <c r="G7" s="430"/>
    </row>
    <row r="8" spans="1:8">
      <c r="A8" s="431">
        <v>1</v>
      </c>
      <c r="B8" s="611" t="s">
        <v>504</v>
      </c>
      <c r="C8" s="612">
        <f>SUM(C9:C10)</f>
        <v>3379414403.9200001</v>
      </c>
      <c r="D8" s="612">
        <f>SUM(D9:D10)</f>
        <v>0</v>
      </c>
      <c r="E8" s="612">
        <f>SUM(E9:E10)</f>
        <v>0</v>
      </c>
      <c r="F8" s="612">
        <f>SUM(F9:F10)</f>
        <v>4153330634.960989</v>
      </c>
      <c r="G8" s="432">
        <f>SUM(G9:G10)</f>
        <v>7532745038.8809891</v>
      </c>
      <c r="H8" s="620"/>
    </row>
    <row r="9" spans="1:8">
      <c r="A9" s="431">
        <v>2</v>
      </c>
      <c r="B9" s="613" t="s">
        <v>505</v>
      </c>
      <c r="C9" s="612">
        <v>3379414403.9200001</v>
      </c>
      <c r="D9" s="612"/>
      <c r="E9" s="612"/>
      <c r="F9" s="612">
        <v>497366144</v>
      </c>
      <c r="G9" s="432">
        <v>3876780547.9200001</v>
      </c>
      <c r="H9" s="620"/>
    </row>
    <row r="10" spans="1:8">
      <c r="A10" s="431">
        <v>3</v>
      </c>
      <c r="B10" s="613" t="s">
        <v>506</v>
      </c>
      <c r="C10" s="614"/>
      <c r="D10" s="614"/>
      <c r="E10" s="614"/>
      <c r="F10" s="612">
        <v>3655964490.960989</v>
      </c>
      <c r="G10" s="432">
        <v>3655964490.960989</v>
      </c>
      <c r="H10" s="620"/>
    </row>
    <row r="11" spans="1:8" ht="14.4" customHeight="1">
      <c r="A11" s="431">
        <v>4</v>
      </c>
      <c r="B11" s="611" t="s">
        <v>507</v>
      </c>
      <c r="C11" s="612">
        <f t="shared" ref="C11:F11" si="0">SUM(C12:C13)</f>
        <v>4381385023.2177687</v>
      </c>
      <c r="D11" s="612">
        <f t="shared" si="0"/>
        <v>1551503453.1349719</v>
      </c>
      <c r="E11" s="612">
        <f t="shared" si="0"/>
        <v>1089685279.9543371</v>
      </c>
      <c r="F11" s="612">
        <f t="shared" si="0"/>
        <v>447357631.87965202</v>
      </c>
      <c r="G11" s="432">
        <f>SUM(G12:G13)</f>
        <v>6368504281.5042343</v>
      </c>
      <c r="H11" s="620"/>
    </row>
    <row r="12" spans="1:8">
      <c r="A12" s="431">
        <v>5</v>
      </c>
      <c r="B12" s="613" t="s">
        <v>508</v>
      </c>
      <c r="C12" s="612">
        <v>3327952034.9044876</v>
      </c>
      <c r="D12" s="615">
        <v>1304009265.9296358</v>
      </c>
      <c r="E12" s="612">
        <v>938815948.73705101</v>
      </c>
      <c r="F12" s="612">
        <v>281530722.45297903</v>
      </c>
      <c r="G12" s="432">
        <v>5559692573.422946</v>
      </c>
      <c r="H12" s="620"/>
    </row>
    <row r="13" spans="1:8">
      <c r="A13" s="431">
        <v>6</v>
      </c>
      <c r="B13" s="613" t="s">
        <v>509</v>
      </c>
      <c r="C13" s="612">
        <v>1053432988.3132807</v>
      </c>
      <c r="D13" s="615">
        <v>247494187.205336</v>
      </c>
      <c r="E13" s="612">
        <v>150869331.21728602</v>
      </c>
      <c r="F13" s="612">
        <v>165826909.426673</v>
      </c>
      <c r="G13" s="432">
        <v>808811708.08128786</v>
      </c>
      <c r="H13" s="620"/>
    </row>
    <row r="14" spans="1:8">
      <c r="A14" s="431">
        <v>7</v>
      </c>
      <c r="B14" s="611" t="s">
        <v>510</v>
      </c>
      <c r="C14" s="612">
        <f t="shared" ref="C14:F14" si="1">SUM(C15:C16)</f>
        <v>5278377006.3133278</v>
      </c>
      <c r="D14" s="612">
        <f t="shared" si="1"/>
        <v>1599437601.6396925</v>
      </c>
      <c r="E14" s="612">
        <f t="shared" si="1"/>
        <v>667941604.43120456</v>
      </c>
      <c r="F14" s="612">
        <f t="shared" si="1"/>
        <v>3408752.6</v>
      </c>
      <c r="G14" s="432">
        <f>SUM(G15:G16)</f>
        <v>2938453622.5804386</v>
      </c>
      <c r="H14" s="620"/>
    </row>
    <row r="15" spans="1:8" ht="39.5">
      <c r="A15" s="431">
        <v>8</v>
      </c>
      <c r="B15" s="613" t="s">
        <v>511</v>
      </c>
      <c r="C15" s="615">
        <v>4694578624.7961082</v>
      </c>
      <c r="D15" s="615">
        <v>442915360.53702044</v>
      </c>
      <c r="E15" s="615">
        <v>411809122.09854048</v>
      </c>
      <c r="F15" s="615">
        <v>2976540.6</v>
      </c>
      <c r="G15" s="704">
        <v>2813174276.3191948</v>
      </c>
      <c r="H15" s="620"/>
    </row>
    <row r="16" spans="1:8" ht="26.5">
      <c r="A16" s="431">
        <v>9</v>
      </c>
      <c r="B16" s="613" t="s">
        <v>512</v>
      </c>
      <c r="C16" s="615">
        <v>583798381.51721931</v>
      </c>
      <c r="D16" s="615">
        <v>1156522241.1026721</v>
      </c>
      <c r="E16" s="615">
        <v>256132482.33266401</v>
      </c>
      <c r="F16" s="615">
        <v>432212</v>
      </c>
      <c r="G16" s="704">
        <v>125279346.261244</v>
      </c>
      <c r="H16" s="620"/>
    </row>
    <row r="17" spans="1:8">
      <c r="A17" s="431">
        <v>10</v>
      </c>
      <c r="B17" s="611" t="s">
        <v>513</v>
      </c>
      <c r="C17" s="612"/>
      <c r="D17" s="615"/>
      <c r="E17" s="612"/>
      <c r="F17" s="612"/>
      <c r="G17" s="432">
        <v>0</v>
      </c>
      <c r="H17" s="620"/>
    </row>
    <row r="18" spans="1:8">
      <c r="A18" s="431">
        <v>11</v>
      </c>
      <c r="B18" s="611" t="s">
        <v>514</v>
      </c>
      <c r="C18" s="612">
        <f>SUM(C19:C20)</f>
        <v>226146914.65738297</v>
      </c>
      <c r="D18" s="615">
        <f t="shared" ref="D18:G18" si="2">SUM(D19:D20)</f>
        <v>567242022.38583732</v>
      </c>
      <c r="E18" s="612">
        <f t="shared" si="2"/>
        <v>2063677.8072655997</v>
      </c>
      <c r="F18" s="612">
        <f t="shared" si="2"/>
        <v>17880934.769611202</v>
      </c>
      <c r="G18" s="432">
        <f t="shared" si="2"/>
        <v>0</v>
      </c>
      <c r="H18" s="620"/>
    </row>
    <row r="19" spans="1:8">
      <c r="A19" s="431">
        <v>12</v>
      </c>
      <c r="B19" s="613" t="s">
        <v>515</v>
      </c>
      <c r="C19" s="614"/>
      <c r="D19" s="615">
        <v>3330294.7838055016</v>
      </c>
      <c r="E19" s="612">
        <v>2063677.8072655997</v>
      </c>
      <c r="F19" s="612">
        <v>17880934.769611202</v>
      </c>
      <c r="G19" s="432">
        <v>0</v>
      </c>
      <c r="H19" s="620"/>
    </row>
    <row r="20" spans="1:8">
      <c r="A20" s="431">
        <v>13</v>
      </c>
      <c r="B20" s="613" t="s">
        <v>516</v>
      </c>
      <c r="C20" s="612">
        <v>226146914.65738297</v>
      </c>
      <c r="D20" s="612">
        <v>563911727.60203183</v>
      </c>
      <c r="E20" s="612">
        <v>0</v>
      </c>
      <c r="F20" s="612">
        <v>0</v>
      </c>
      <c r="G20" s="432">
        <v>0</v>
      </c>
      <c r="H20" s="620"/>
    </row>
    <row r="21" spans="1:8">
      <c r="A21" s="433">
        <v>14</v>
      </c>
      <c r="B21" s="616" t="s">
        <v>517</v>
      </c>
      <c r="C21" s="614"/>
      <c r="D21" s="614"/>
      <c r="E21" s="614"/>
      <c r="F21" s="614"/>
      <c r="G21" s="434">
        <f>SUM(G8,G11,G14,G17,G18)</f>
        <v>16839702942.965662</v>
      </c>
      <c r="H21" s="620"/>
    </row>
    <row r="22" spans="1:8">
      <c r="A22" s="435"/>
      <c r="B22" s="436" t="s">
        <v>518</v>
      </c>
      <c r="C22" s="437"/>
      <c r="D22" s="438"/>
      <c r="E22" s="437"/>
      <c r="F22" s="437"/>
      <c r="G22" s="439"/>
      <c r="H22" s="620"/>
    </row>
    <row r="23" spans="1:8">
      <c r="A23" s="431">
        <v>15</v>
      </c>
      <c r="B23" s="611" t="s">
        <v>519</v>
      </c>
      <c r="C23" s="617">
        <v>5003048478.9765425</v>
      </c>
      <c r="D23" s="618">
        <v>1033755750</v>
      </c>
      <c r="E23" s="617">
        <v>0</v>
      </c>
      <c r="F23" s="617">
        <v>0</v>
      </c>
      <c r="G23" s="432">
        <v>150987654.74430501</v>
      </c>
      <c r="H23" s="620"/>
    </row>
    <row r="24" spans="1:8">
      <c r="A24" s="431">
        <v>16</v>
      </c>
      <c r="B24" s="611" t="s">
        <v>520</v>
      </c>
      <c r="C24" s="612">
        <v>1629931.2955</v>
      </c>
      <c r="D24" s="615">
        <v>2118342277.549052</v>
      </c>
      <c r="E24" s="612">
        <v>1786989378.0738389</v>
      </c>
      <c r="F24" s="612">
        <v>8083276954.7359552</v>
      </c>
      <c r="G24" s="432">
        <v>8357746313.6958714</v>
      </c>
      <c r="H24" s="620"/>
    </row>
    <row r="25" spans="1:8">
      <c r="A25" s="431">
        <v>17</v>
      </c>
      <c r="B25" s="613" t="s">
        <v>521</v>
      </c>
      <c r="C25" s="612">
        <v>0</v>
      </c>
      <c r="D25" s="615">
        <v>0</v>
      </c>
      <c r="E25" s="612">
        <v>0</v>
      </c>
      <c r="F25" s="612">
        <v>0</v>
      </c>
      <c r="G25" s="432">
        <v>0</v>
      </c>
      <c r="H25" s="620"/>
    </row>
    <row r="26" spans="1:8" ht="26.5">
      <c r="A26" s="431">
        <v>18</v>
      </c>
      <c r="B26" s="613" t="s">
        <v>522</v>
      </c>
      <c r="C26" s="612">
        <v>1629931.2955</v>
      </c>
      <c r="D26" s="615">
        <v>57639488.867649004</v>
      </c>
      <c r="E26" s="612">
        <v>45637494.183159001</v>
      </c>
      <c r="F26" s="612">
        <v>59775491.075993001</v>
      </c>
      <c r="G26" s="432">
        <v>91484651.192044854</v>
      </c>
      <c r="H26" s="620"/>
    </row>
    <row r="27" spans="1:8">
      <c r="A27" s="431">
        <v>19</v>
      </c>
      <c r="B27" s="613" t="s">
        <v>523</v>
      </c>
      <c r="C27" s="612">
        <v>0</v>
      </c>
      <c r="D27" s="615">
        <v>1751175978.402981</v>
      </c>
      <c r="E27" s="612">
        <v>1444936144.2149079</v>
      </c>
      <c r="F27" s="612">
        <v>5578743831.954114</v>
      </c>
      <c r="G27" s="432">
        <v>6339988318.4699411</v>
      </c>
      <c r="H27" s="620"/>
    </row>
    <row r="28" spans="1:8">
      <c r="A28" s="431">
        <v>20</v>
      </c>
      <c r="B28" s="619" t="s">
        <v>524</v>
      </c>
      <c r="C28" s="612">
        <v>0</v>
      </c>
      <c r="D28" s="615">
        <v>0</v>
      </c>
      <c r="E28" s="612">
        <v>0</v>
      </c>
      <c r="F28" s="612">
        <v>0</v>
      </c>
      <c r="G28" s="432">
        <v>0</v>
      </c>
      <c r="H28" s="620"/>
    </row>
    <row r="29" spans="1:8">
      <c r="A29" s="431">
        <v>21</v>
      </c>
      <c r="B29" s="613" t="s">
        <v>525</v>
      </c>
      <c r="C29" s="612">
        <v>0</v>
      </c>
      <c r="D29" s="615">
        <v>278063310.32832199</v>
      </c>
      <c r="E29" s="612">
        <v>296415739.67577189</v>
      </c>
      <c r="F29" s="612">
        <v>2273650784.460052</v>
      </c>
      <c r="G29" s="432">
        <v>1765100773.8999076</v>
      </c>
      <c r="H29" s="620"/>
    </row>
    <row r="30" spans="1:8">
      <c r="A30" s="431">
        <v>22</v>
      </c>
      <c r="B30" s="619" t="s">
        <v>524</v>
      </c>
      <c r="C30" s="612">
        <v>0</v>
      </c>
      <c r="D30" s="615">
        <v>142072993.552293</v>
      </c>
      <c r="E30" s="612">
        <v>161056538.50681022</v>
      </c>
      <c r="F30" s="612">
        <v>2273633448.6787591</v>
      </c>
      <c r="G30" s="432">
        <v>1629417347.0367661</v>
      </c>
      <c r="H30" s="620"/>
    </row>
    <row r="31" spans="1:8">
      <c r="A31" s="431">
        <v>23</v>
      </c>
      <c r="B31" s="613" t="s">
        <v>526</v>
      </c>
      <c r="C31" s="612">
        <v>0</v>
      </c>
      <c r="D31" s="615">
        <v>31463499.950100001</v>
      </c>
      <c r="E31" s="612">
        <v>0</v>
      </c>
      <c r="F31" s="612">
        <v>171106847.24579751</v>
      </c>
      <c r="G31" s="432">
        <v>161172570.13397789</v>
      </c>
      <c r="H31" s="620"/>
    </row>
    <row r="32" spans="1:8">
      <c r="A32" s="431">
        <v>24</v>
      </c>
      <c r="B32" s="611" t="s">
        <v>527</v>
      </c>
      <c r="C32" s="612"/>
      <c r="D32" s="615"/>
      <c r="E32" s="612"/>
      <c r="F32" s="612"/>
      <c r="G32" s="432"/>
      <c r="H32" s="620"/>
    </row>
    <row r="33" spans="1:8">
      <c r="A33" s="431">
        <v>25</v>
      </c>
      <c r="B33" s="611" t="s">
        <v>528</v>
      </c>
      <c r="C33" s="612">
        <f>SUM(C34:C35)</f>
        <v>580617453.687904</v>
      </c>
      <c r="D33" s="612">
        <f>SUM(D34:D35)</f>
        <v>2224687880.748106</v>
      </c>
      <c r="E33" s="612">
        <f>SUM(E34:E35)</f>
        <v>293482902.33394027</v>
      </c>
      <c r="F33" s="612">
        <f>SUM(F34:F35)</f>
        <v>2212117266.9405975</v>
      </c>
      <c r="G33" s="432">
        <f>SUM(G34:G35)</f>
        <v>4346282155.7514791</v>
      </c>
      <c r="H33" s="620"/>
    </row>
    <row r="34" spans="1:8">
      <c r="A34" s="431">
        <v>26</v>
      </c>
      <c r="B34" s="613" t="s">
        <v>529</v>
      </c>
      <c r="C34" s="614"/>
      <c r="D34" s="615">
        <v>22347751.333333101</v>
      </c>
      <c r="E34" s="612">
        <v>165563851.71747208</v>
      </c>
      <c r="F34" s="612">
        <v>28657593.178184301</v>
      </c>
      <c r="G34" s="432">
        <v>216569196.22898948</v>
      </c>
      <c r="H34" s="620"/>
    </row>
    <row r="35" spans="1:8">
      <c r="A35" s="431">
        <v>27</v>
      </c>
      <c r="B35" s="613" t="s">
        <v>530</v>
      </c>
      <c r="C35" s="612">
        <v>580617453.687904</v>
      </c>
      <c r="D35" s="615">
        <v>2202340129.414773</v>
      </c>
      <c r="E35" s="612">
        <v>127919050.61646821</v>
      </c>
      <c r="F35" s="612">
        <v>2183459673.762413</v>
      </c>
      <c r="G35" s="432">
        <v>4129712959.5224895</v>
      </c>
      <c r="H35" s="620"/>
    </row>
    <row r="36" spans="1:8">
      <c r="A36" s="431">
        <v>28</v>
      </c>
      <c r="B36" s="611" t="s">
        <v>531</v>
      </c>
      <c r="C36" s="612">
        <v>1697422981.942193</v>
      </c>
      <c r="D36" s="615">
        <v>449425941.16619205</v>
      </c>
      <c r="E36" s="612">
        <v>569053893.64924002</v>
      </c>
      <c r="F36" s="612">
        <v>1041969824.0290941</v>
      </c>
      <c r="G36" s="432">
        <v>343014606.18301702</v>
      </c>
      <c r="H36" s="620"/>
    </row>
    <row r="37" spans="1:8">
      <c r="A37" s="433">
        <v>29</v>
      </c>
      <c r="B37" s="616" t="s">
        <v>532</v>
      </c>
      <c r="C37" s="614"/>
      <c r="D37" s="614"/>
      <c r="E37" s="614"/>
      <c r="F37" s="614"/>
      <c r="G37" s="434">
        <f>SUM(G23:G24,G32:G33,G36)</f>
        <v>13198030730.374672</v>
      </c>
      <c r="H37" s="620"/>
    </row>
    <row r="38" spans="1:8">
      <c r="A38" s="427"/>
      <c r="B38" s="440"/>
      <c r="C38" s="441"/>
      <c r="D38" s="441"/>
      <c r="E38" s="441"/>
      <c r="F38" s="441"/>
      <c r="G38" s="442"/>
      <c r="H38" s="620"/>
    </row>
    <row r="39" spans="1:8" ht="15" thickBot="1">
      <c r="A39" s="443">
        <v>30</v>
      </c>
      <c r="B39" s="444" t="s">
        <v>533</v>
      </c>
      <c r="C39" s="305"/>
      <c r="D39" s="306"/>
      <c r="E39" s="306"/>
      <c r="F39" s="307"/>
      <c r="G39" s="445">
        <f>IFERROR(G21/G37,0)</f>
        <v>1.2759254230413213</v>
      </c>
      <c r="H39" s="620"/>
    </row>
    <row r="42" spans="1:8" ht="39.5">
      <c r="B42" s="421"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70" zoomScaleNormal="70" workbookViewId="0">
      <pane xSplit="1" ySplit="5" topLeftCell="B6" activePane="bottomRight" state="frozen"/>
      <selection activeCell="B20" sqref="B20"/>
      <selection pane="topRight" activeCell="B20" sqref="B20"/>
      <selection pane="bottomLeft" activeCell="B20" sqref="B20"/>
      <selection pane="bottomRight" activeCell="B3" sqref="B3"/>
    </sheetView>
  </sheetViews>
  <sheetFormatPr defaultColWidth="9.08984375" defaultRowHeight="14"/>
  <cols>
    <col min="1" max="1" width="9.54296875" style="3" bestFit="1" customWidth="1"/>
    <col min="2" max="2" width="86" style="3" customWidth="1"/>
    <col min="3" max="3" width="18.90625" style="3" bestFit="1" customWidth="1"/>
    <col min="4" max="7" width="18.90625" style="4" bestFit="1" customWidth="1"/>
    <col min="8" max="8" width="6.6328125" style="5" customWidth="1"/>
    <col min="9" max="10" width="15.90625" style="5" bestFit="1" customWidth="1"/>
    <col min="11" max="11" width="6.6328125" style="5" customWidth="1"/>
    <col min="12" max="12" width="13.6328125" style="5" bestFit="1" customWidth="1"/>
    <col min="13" max="13" width="6.6328125" style="5" customWidth="1"/>
    <col min="14" max="16384" width="9.08984375" style="5"/>
  </cols>
  <sheetData>
    <row r="1" spans="1:13" s="657" customFormat="1">
      <c r="A1" s="658" t="s">
        <v>30</v>
      </c>
      <c r="B1" s="654" t="str">
        <f>'Info '!C2</f>
        <v>JSC TBC Bank</v>
      </c>
      <c r="C1" s="654"/>
      <c r="D1" s="667"/>
      <c r="E1" s="667"/>
      <c r="F1" s="667"/>
      <c r="G1" s="667"/>
    </row>
    <row r="2" spans="1:13" s="657" customFormat="1">
      <c r="A2" s="658" t="s">
        <v>31</v>
      </c>
      <c r="B2" s="608">
        <v>44561</v>
      </c>
      <c r="C2" s="671"/>
      <c r="D2" s="672"/>
      <c r="E2" s="672"/>
      <c r="F2" s="672"/>
      <c r="G2" s="672"/>
      <c r="H2" s="675"/>
    </row>
    <row r="3" spans="1:13">
      <c r="A3" s="2"/>
      <c r="B3" s="6"/>
      <c r="C3" s="6"/>
      <c r="D3" s="7"/>
      <c r="E3" s="7"/>
      <c r="F3" s="7"/>
      <c r="G3" s="7"/>
      <c r="H3" s="8"/>
    </row>
    <row r="4" spans="1:13" ht="14.5" thickBot="1">
      <c r="A4" s="9" t="s">
        <v>139</v>
      </c>
      <c r="B4" s="10" t="s">
        <v>138</v>
      </c>
      <c r="C4" s="10"/>
      <c r="D4" s="10"/>
      <c r="E4" s="10"/>
      <c r="F4" s="10"/>
      <c r="G4" s="10"/>
      <c r="H4" s="8"/>
    </row>
    <row r="5" spans="1:13">
      <c r="A5" s="11" t="s">
        <v>6</v>
      </c>
      <c r="B5" s="12"/>
      <c r="C5" s="415" t="s">
        <v>767</v>
      </c>
      <c r="D5" s="415" t="s">
        <v>768</v>
      </c>
      <c r="E5" s="415" t="s">
        <v>769</v>
      </c>
      <c r="F5" s="415" t="s">
        <v>770</v>
      </c>
      <c r="G5" s="416" t="s">
        <v>771</v>
      </c>
    </row>
    <row r="6" spans="1:13">
      <c r="B6" s="209" t="s">
        <v>137</v>
      </c>
      <c r="C6" s="621"/>
      <c r="D6" s="621"/>
      <c r="E6" s="621"/>
      <c r="F6" s="621"/>
      <c r="G6" s="622"/>
    </row>
    <row r="7" spans="1:13">
      <c r="A7" s="13"/>
      <c r="B7" s="210" t="s">
        <v>135</v>
      </c>
      <c r="C7" s="621"/>
      <c r="D7" s="621"/>
      <c r="E7" s="621"/>
      <c r="F7" s="621"/>
      <c r="G7" s="622"/>
      <c r="I7" s="603"/>
      <c r="J7" s="603"/>
      <c r="K7" s="603"/>
      <c r="L7" s="603"/>
      <c r="M7" s="603"/>
    </row>
    <row r="8" spans="1:13">
      <c r="A8" s="417">
        <v>1</v>
      </c>
      <c r="B8" s="14" t="s">
        <v>486</v>
      </c>
      <c r="C8" s="623">
        <v>2759894403.9200001</v>
      </c>
      <c r="D8" s="624">
        <v>2565560231.3100004</v>
      </c>
      <c r="E8" s="624">
        <v>2382595125.34481</v>
      </c>
      <c r="F8" s="624">
        <v>2059599051.9195499</v>
      </c>
      <c r="G8" s="625">
        <v>1911233102.7799997</v>
      </c>
      <c r="I8" s="603"/>
      <c r="J8" s="603"/>
      <c r="K8" s="603"/>
      <c r="L8" s="603"/>
      <c r="M8" s="603"/>
    </row>
    <row r="9" spans="1:13">
      <c r="A9" s="417">
        <v>2</v>
      </c>
      <c r="B9" s="14" t="s">
        <v>487</v>
      </c>
      <c r="C9" s="623">
        <v>3379414403.9200001</v>
      </c>
      <c r="D9" s="624">
        <v>2955910231.3100004</v>
      </c>
      <c r="E9" s="624">
        <v>2837805425.34481</v>
      </c>
      <c r="F9" s="624">
        <v>2550144451.9195499</v>
      </c>
      <c r="G9" s="625">
        <v>2385180902.7799997</v>
      </c>
      <c r="I9" s="603"/>
      <c r="J9" s="603"/>
      <c r="K9" s="603"/>
      <c r="L9" s="603"/>
      <c r="M9" s="603"/>
    </row>
    <row r="10" spans="1:13">
      <c r="A10" s="417">
        <v>3</v>
      </c>
      <c r="B10" s="14" t="s">
        <v>244</v>
      </c>
      <c r="C10" s="623">
        <v>4102927462.577383</v>
      </c>
      <c r="D10" s="624">
        <v>3693637215.8302498</v>
      </c>
      <c r="E10" s="624">
        <v>3573282274.6748295</v>
      </c>
      <c r="F10" s="624">
        <v>3327134195.2195749</v>
      </c>
      <c r="G10" s="625">
        <v>3137911884.9541736</v>
      </c>
      <c r="I10" s="603"/>
      <c r="J10" s="603"/>
      <c r="K10" s="603"/>
      <c r="L10" s="603"/>
      <c r="M10" s="603"/>
    </row>
    <row r="11" spans="1:13">
      <c r="A11" s="417">
        <v>4</v>
      </c>
      <c r="B11" s="14" t="s">
        <v>489</v>
      </c>
      <c r="C11" s="623">
        <v>2372447925.7895789</v>
      </c>
      <c r="D11" s="624">
        <v>2156458640.9932799</v>
      </c>
      <c r="E11" s="624">
        <v>1428148446.7993999</v>
      </c>
      <c r="F11" s="624">
        <v>1477253555.6977777</v>
      </c>
      <c r="G11" s="625">
        <v>1353638560.4449975</v>
      </c>
      <c r="I11" s="603"/>
      <c r="J11" s="603"/>
      <c r="K11" s="603"/>
      <c r="L11" s="603"/>
      <c r="M11" s="603"/>
    </row>
    <row r="12" spans="1:13">
      <c r="A12" s="417">
        <v>5</v>
      </c>
      <c r="B12" s="14" t="s">
        <v>490</v>
      </c>
      <c r="C12" s="623">
        <v>2827914672.6412525</v>
      </c>
      <c r="D12" s="624">
        <v>2589673996.5854273</v>
      </c>
      <c r="E12" s="624">
        <v>1782864445.8309722</v>
      </c>
      <c r="F12" s="624">
        <v>1844039362.1174757</v>
      </c>
      <c r="G12" s="625">
        <v>1683349154.2235415</v>
      </c>
      <c r="I12" s="603"/>
      <c r="J12" s="603"/>
      <c r="K12" s="603"/>
      <c r="L12" s="603"/>
      <c r="M12" s="603"/>
    </row>
    <row r="13" spans="1:13">
      <c r="A13" s="417">
        <v>6</v>
      </c>
      <c r="B13" s="14" t="s">
        <v>488</v>
      </c>
      <c r="C13" s="623">
        <v>3715274771.3849239</v>
      </c>
      <c r="D13" s="624">
        <v>3435725658.25107</v>
      </c>
      <c r="E13" s="624">
        <v>2496888111.2449532</v>
      </c>
      <c r="F13" s="624">
        <v>2584233728.472764</v>
      </c>
      <c r="G13" s="625">
        <v>2507543596.5061212</v>
      </c>
      <c r="I13" s="603"/>
      <c r="J13" s="603"/>
      <c r="K13" s="603"/>
      <c r="L13" s="603"/>
      <c r="M13" s="603"/>
    </row>
    <row r="14" spans="1:13">
      <c r="A14" s="13"/>
      <c r="B14" s="209" t="s">
        <v>492</v>
      </c>
      <c r="C14" s="626"/>
      <c r="D14" s="626"/>
      <c r="E14" s="626"/>
      <c r="F14" s="626"/>
      <c r="G14" s="627"/>
      <c r="I14" s="603"/>
      <c r="J14" s="603"/>
      <c r="K14" s="603"/>
      <c r="L14" s="603"/>
      <c r="M14" s="603"/>
    </row>
    <row r="15" spans="1:13" ht="15" customHeight="1">
      <c r="A15" s="417">
        <v>7</v>
      </c>
      <c r="B15" s="14" t="s">
        <v>491</v>
      </c>
      <c r="C15" s="628">
        <v>20217629285.009296</v>
      </c>
      <c r="D15" s="624">
        <v>19143450202.99036</v>
      </c>
      <c r="E15" s="624">
        <v>18275844514.860657</v>
      </c>
      <c r="F15" s="624">
        <v>18921230602.813911</v>
      </c>
      <c r="G15" s="625">
        <v>18301476970.635738</v>
      </c>
      <c r="I15" s="603"/>
      <c r="J15" s="603"/>
      <c r="K15" s="603"/>
      <c r="L15" s="603"/>
      <c r="M15" s="603"/>
    </row>
    <row r="16" spans="1:13">
      <c r="A16" s="13"/>
      <c r="B16" s="209" t="s">
        <v>493</v>
      </c>
      <c r="C16" s="626"/>
      <c r="D16" s="626"/>
      <c r="E16" s="626"/>
      <c r="F16" s="626"/>
      <c r="G16" s="627"/>
      <c r="I16" s="603"/>
      <c r="J16" s="603"/>
      <c r="K16" s="603"/>
      <c r="L16" s="603"/>
      <c r="M16" s="603"/>
    </row>
    <row r="17" spans="1:13" s="15" customFormat="1">
      <c r="A17" s="417"/>
      <c r="B17" s="210" t="s">
        <v>477</v>
      </c>
      <c r="C17" s="629"/>
      <c r="D17" s="624"/>
      <c r="E17" s="624"/>
      <c r="F17" s="624"/>
      <c r="G17" s="625"/>
      <c r="H17" s="5"/>
      <c r="I17" s="603"/>
      <c r="J17" s="603"/>
      <c r="K17" s="603"/>
      <c r="L17" s="603"/>
      <c r="M17" s="603"/>
    </row>
    <row r="18" spans="1:13">
      <c r="A18" s="11">
        <v>8</v>
      </c>
      <c r="B18" s="14" t="s">
        <v>486</v>
      </c>
      <c r="C18" s="630">
        <v>0.13650929913757243</v>
      </c>
      <c r="D18" s="631">
        <v>0.13401765116035558</v>
      </c>
      <c r="E18" s="631">
        <v>0.13036853773884144</v>
      </c>
      <c r="F18" s="631">
        <v>0.10885122089327806</v>
      </c>
      <c r="G18" s="632">
        <v>0.10443053890385598</v>
      </c>
      <c r="I18" s="603"/>
      <c r="J18" s="603"/>
      <c r="K18" s="603"/>
      <c r="L18" s="603"/>
      <c r="M18" s="603"/>
    </row>
    <row r="19" spans="1:13" ht="15" customHeight="1">
      <c r="A19" s="11">
        <v>9</v>
      </c>
      <c r="B19" s="14" t="s">
        <v>487</v>
      </c>
      <c r="C19" s="630">
        <v>0.16715186317248262</v>
      </c>
      <c r="D19" s="631">
        <v>0.15440843734888832</v>
      </c>
      <c r="E19" s="631">
        <v>0.15527629505915869</v>
      </c>
      <c r="F19" s="631">
        <v>0.13477688134831461</v>
      </c>
      <c r="G19" s="632">
        <v>0.13032723569835172</v>
      </c>
      <c r="I19" s="603"/>
      <c r="J19" s="603"/>
      <c r="K19" s="603"/>
      <c r="L19" s="603"/>
      <c r="M19" s="603"/>
    </row>
    <row r="20" spans="1:13">
      <c r="A20" s="11">
        <v>10</v>
      </c>
      <c r="B20" s="14" t="s">
        <v>244</v>
      </c>
      <c r="C20" s="630">
        <v>0.20293810934694442</v>
      </c>
      <c r="D20" s="631">
        <v>0.19294522025362357</v>
      </c>
      <c r="E20" s="631">
        <v>0.19551940660084313</v>
      </c>
      <c r="F20" s="631">
        <v>0.17584132158532928</v>
      </c>
      <c r="G20" s="632">
        <v>0.17145675674093816</v>
      </c>
      <c r="I20" s="603"/>
      <c r="J20" s="603"/>
      <c r="K20" s="603"/>
      <c r="L20" s="603"/>
      <c r="M20" s="603"/>
    </row>
    <row r="21" spans="1:13">
      <c r="A21" s="11">
        <v>11</v>
      </c>
      <c r="B21" s="14" t="s">
        <v>489</v>
      </c>
      <c r="C21" s="630">
        <v>0.11734550536786578</v>
      </c>
      <c r="D21" s="631">
        <v>0.11264733463022375</v>
      </c>
      <c r="E21" s="631">
        <v>7.8144046675278286E-2</v>
      </c>
      <c r="F21" s="631">
        <v>7.8073862462100366E-2</v>
      </c>
      <c r="G21" s="632">
        <v>7.396335075124684E-2</v>
      </c>
      <c r="I21" s="603"/>
      <c r="J21" s="603"/>
      <c r="K21" s="603"/>
      <c r="L21" s="603"/>
      <c r="M21" s="603"/>
    </row>
    <row r="22" spans="1:13">
      <c r="A22" s="11">
        <v>12</v>
      </c>
      <c r="B22" s="14" t="s">
        <v>490</v>
      </c>
      <c r="C22" s="630">
        <v>0.13987370293400611</v>
      </c>
      <c r="D22" s="631">
        <v>0.13527728644133855</v>
      </c>
      <c r="E22" s="631">
        <v>9.7553053944033602E-2</v>
      </c>
      <c r="F22" s="631">
        <v>9.7458743610642079E-2</v>
      </c>
      <c r="G22" s="632">
        <v>9.1978869078404607E-2</v>
      </c>
      <c r="I22" s="603"/>
      <c r="J22" s="603"/>
      <c r="K22" s="603"/>
      <c r="L22" s="603"/>
      <c r="M22" s="603"/>
    </row>
    <row r="23" spans="1:13">
      <c r="A23" s="11">
        <v>13</v>
      </c>
      <c r="B23" s="14" t="s">
        <v>488</v>
      </c>
      <c r="C23" s="630">
        <v>0.18376411591143763</v>
      </c>
      <c r="D23" s="631">
        <v>0.17947264583028938</v>
      </c>
      <c r="E23" s="631">
        <v>0.13662231089866494</v>
      </c>
      <c r="F23" s="631">
        <v>0.13657852296818601</v>
      </c>
      <c r="G23" s="632">
        <v>0.13701318207975302</v>
      </c>
      <c r="I23" s="603"/>
      <c r="J23" s="603"/>
      <c r="K23" s="603"/>
      <c r="L23" s="603"/>
      <c r="M23" s="603"/>
    </row>
    <row r="24" spans="1:13">
      <c r="A24" s="13"/>
      <c r="B24" s="209" t="s">
        <v>134</v>
      </c>
      <c r="C24" s="633"/>
      <c r="D24" s="633"/>
      <c r="E24" s="633"/>
      <c r="F24" s="633"/>
      <c r="G24" s="634"/>
      <c r="I24" s="603"/>
      <c r="J24" s="603"/>
      <c r="K24" s="603"/>
      <c r="L24" s="603"/>
      <c r="M24" s="603"/>
    </row>
    <row r="25" spans="1:13" ht="15" customHeight="1">
      <c r="A25" s="418">
        <v>14</v>
      </c>
      <c r="B25" s="14" t="s">
        <v>133</v>
      </c>
      <c r="C25" s="635">
        <v>7.6213303683416764E-2</v>
      </c>
      <c r="D25" s="636">
        <v>7.5472918063993893E-2</v>
      </c>
      <c r="E25" s="636">
        <v>7.5067965837580811E-2</v>
      </c>
      <c r="F25" s="636">
        <v>7.417333842283072E-2</v>
      </c>
      <c r="G25" s="637">
        <v>7.5107042017526701E-2</v>
      </c>
      <c r="I25" s="603"/>
      <c r="J25" s="603"/>
      <c r="K25" s="603"/>
      <c r="L25" s="603"/>
      <c r="M25" s="603"/>
    </row>
    <row r="26" spans="1:13">
      <c r="A26" s="418">
        <v>15</v>
      </c>
      <c r="B26" s="14" t="s">
        <v>132</v>
      </c>
      <c r="C26" s="635">
        <v>3.8921732485210664E-2</v>
      </c>
      <c r="D26" s="636">
        <v>3.8641340915080931E-2</v>
      </c>
      <c r="E26" s="636">
        <v>3.886506878130945E-2</v>
      </c>
      <c r="F26" s="636">
        <v>3.8739866943781204E-2</v>
      </c>
      <c r="G26" s="637">
        <v>4.2587171709542126E-2</v>
      </c>
      <c r="I26" s="603"/>
      <c r="J26" s="603"/>
      <c r="K26" s="603"/>
      <c r="L26" s="603"/>
      <c r="M26" s="603"/>
    </row>
    <row r="27" spans="1:13">
      <c r="A27" s="418">
        <v>16</v>
      </c>
      <c r="B27" s="14" t="s">
        <v>131</v>
      </c>
      <c r="C27" s="635">
        <v>3.7919610391211979E-2</v>
      </c>
      <c r="D27" s="636">
        <v>3.6714213686904786E-2</v>
      </c>
      <c r="E27" s="636">
        <v>3.3261956473097418E-2</v>
      </c>
      <c r="F27" s="636">
        <v>2.0716582007172815E-2</v>
      </c>
      <c r="G27" s="637">
        <v>1.5874579092175468E-2</v>
      </c>
      <c r="I27" s="603"/>
      <c r="J27" s="603"/>
      <c r="K27" s="603"/>
      <c r="L27" s="603"/>
      <c r="M27" s="603"/>
    </row>
    <row r="28" spans="1:13">
      <c r="A28" s="418">
        <v>17</v>
      </c>
      <c r="B28" s="14" t="s">
        <v>130</v>
      </c>
      <c r="C28" s="635">
        <v>3.72915711982061E-2</v>
      </c>
      <c r="D28" s="636">
        <v>3.6831577148912942E-2</v>
      </c>
      <c r="E28" s="636">
        <v>3.6202897056271367E-2</v>
      </c>
      <c r="F28" s="636">
        <v>3.5433471479049523E-2</v>
      </c>
      <c r="G28" s="637">
        <v>3.2519870307984582E-2</v>
      </c>
      <c r="I28" s="603"/>
      <c r="J28" s="603"/>
      <c r="K28" s="603"/>
      <c r="L28" s="603"/>
      <c r="M28" s="603"/>
    </row>
    <row r="29" spans="1:13">
      <c r="A29" s="418">
        <v>18</v>
      </c>
      <c r="B29" s="14" t="s">
        <v>270</v>
      </c>
      <c r="C29" s="635">
        <v>4.2050247712113138E-2</v>
      </c>
      <c r="D29" s="636">
        <v>4.4261720106789033E-2</v>
      </c>
      <c r="E29" s="636">
        <v>4.4167598821485514E-2</v>
      </c>
      <c r="F29" s="636">
        <v>2.8871699057090177E-2</v>
      </c>
      <c r="G29" s="637">
        <v>6.3033425248853444E-3</v>
      </c>
      <c r="I29" s="603"/>
      <c r="J29" s="603"/>
      <c r="K29" s="603"/>
      <c r="L29" s="603"/>
      <c r="M29" s="603"/>
    </row>
    <row r="30" spans="1:13">
      <c r="A30" s="418">
        <v>19</v>
      </c>
      <c r="B30" s="14" t="s">
        <v>271</v>
      </c>
      <c r="C30" s="635">
        <v>0.36115406009618917</v>
      </c>
      <c r="D30" s="636">
        <v>0.39342671685917985</v>
      </c>
      <c r="E30" s="636">
        <v>0.41125068228915068</v>
      </c>
      <c r="F30" s="636">
        <v>0.28454478073593387</v>
      </c>
      <c r="G30" s="637">
        <v>6.0807948669729828E-2</v>
      </c>
      <c r="I30" s="603"/>
      <c r="J30" s="603"/>
      <c r="K30" s="603"/>
      <c r="L30" s="603"/>
      <c r="M30" s="603"/>
    </row>
    <row r="31" spans="1:13">
      <c r="A31" s="13"/>
      <c r="B31" s="209" t="s">
        <v>350</v>
      </c>
      <c r="C31" s="633"/>
      <c r="D31" s="633"/>
      <c r="E31" s="633"/>
      <c r="F31" s="633"/>
      <c r="G31" s="634"/>
      <c r="I31" s="603"/>
      <c r="J31" s="603"/>
      <c r="K31" s="603"/>
      <c r="L31" s="603"/>
      <c r="M31" s="603"/>
    </row>
    <row r="32" spans="1:13">
      <c r="A32" s="418">
        <v>20</v>
      </c>
      <c r="B32" s="14" t="s">
        <v>129</v>
      </c>
      <c r="C32" s="635">
        <v>3.8778049708739513E-2</v>
      </c>
      <c r="D32" s="636">
        <v>5.195814989292092E-2</v>
      </c>
      <c r="E32" s="636">
        <v>5.9977806053455318E-2</v>
      </c>
      <c r="F32" s="636">
        <v>7.8112042669359644E-2</v>
      </c>
      <c r="G32" s="637">
        <v>7.6600566938825526E-2</v>
      </c>
      <c r="I32" s="603"/>
      <c r="J32" s="603"/>
      <c r="K32" s="603"/>
      <c r="L32" s="603"/>
      <c r="M32" s="603"/>
    </row>
    <row r="33" spans="1:13" ht="15" customHeight="1">
      <c r="A33" s="418">
        <v>21</v>
      </c>
      <c r="B33" s="14" t="s">
        <v>128</v>
      </c>
      <c r="C33" s="635">
        <v>4.1747377070381307E-2</v>
      </c>
      <c r="D33" s="636">
        <v>4.7327722802421687E-2</v>
      </c>
      <c r="E33" s="636">
        <v>5.0815297134892412E-2</v>
      </c>
      <c r="F33" s="636">
        <v>5.9418019571526912E-2</v>
      </c>
      <c r="G33" s="637">
        <v>6.2028557513449177E-2</v>
      </c>
      <c r="I33" s="603"/>
      <c r="J33" s="603"/>
      <c r="K33" s="603"/>
      <c r="L33" s="603"/>
      <c r="M33" s="603"/>
    </row>
    <row r="34" spans="1:13">
      <c r="A34" s="418">
        <v>22</v>
      </c>
      <c r="B34" s="14" t="s">
        <v>127</v>
      </c>
      <c r="C34" s="635">
        <v>0.53543089626322471</v>
      </c>
      <c r="D34" s="636">
        <v>0.54716153085896657</v>
      </c>
      <c r="E34" s="636">
        <v>0.56330594689590363</v>
      </c>
      <c r="F34" s="636">
        <v>0.59280919028781098</v>
      </c>
      <c r="G34" s="637">
        <v>0.59411780641931344</v>
      </c>
      <c r="I34" s="603"/>
      <c r="J34" s="603"/>
      <c r="K34" s="603"/>
      <c r="L34" s="603"/>
      <c r="M34" s="603"/>
    </row>
    <row r="35" spans="1:13" ht="15" customHeight="1">
      <c r="A35" s="418">
        <v>23</v>
      </c>
      <c r="B35" s="14" t="s">
        <v>126</v>
      </c>
      <c r="C35" s="635">
        <v>0.51803561004442622</v>
      </c>
      <c r="D35" s="636">
        <v>0.53641454248949483</v>
      </c>
      <c r="E35" s="636">
        <v>0.53560694089961314</v>
      </c>
      <c r="F35" s="636">
        <v>0.57848589203160738</v>
      </c>
      <c r="G35" s="637">
        <v>0.55055475428764489</v>
      </c>
      <c r="I35" s="603"/>
      <c r="J35" s="603"/>
      <c r="K35" s="603"/>
      <c r="L35" s="603"/>
      <c r="M35" s="603"/>
    </row>
    <row r="36" spans="1:13">
      <c r="A36" s="418">
        <v>24</v>
      </c>
      <c r="B36" s="14" t="s">
        <v>125</v>
      </c>
      <c r="C36" s="635">
        <v>0.12253030523267486</v>
      </c>
      <c r="D36" s="636">
        <v>5.4553826509223052E-2</v>
      </c>
      <c r="E36" s="636">
        <v>3.4253359410007589E-3</v>
      </c>
      <c r="F36" s="636">
        <v>7.5326646741140282E-3</v>
      </c>
      <c r="G36" s="637">
        <v>0.18197833824083853</v>
      </c>
      <c r="I36" s="603"/>
      <c r="J36" s="603"/>
      <c r="K36" s="603"/>
      <c r="L36" s="603"/>
      <c r="M36" s="603"/>
    </row>
    <row r="37" spans="1:13" ht="15" customHeight="1">
      <c r="A37" s="13"/>
      <c r="B37" s="209" t="s">
        <v>351</v>
      </c>
      <c r="C37" s="633"/>
      <c r="D37" s="633"/>
      <c r="E37" s="633"/>
      <c r="F37" s="633"/>
      <c r="G37" s="634"/>
      <c r="I37" s="603"/>
      <c r="J37" s="603"/>
      <c r="K37" s="603"/>
      <c r="L37" s="603"/>
      <c r="M37" s="603"/>
    </row>
    <row r="38" spans="1:13" ht="15" customHeight="1">
      <c r="A38" s="418">
        <v>25</v>
      </c>
      <c r="B38" s="14" t="s">
        <v>124</v>
      </c>
      <c r="C38" s="638">
        <v>0.20387313326897655</v>
      </c>
      <c r="D38" s="639">
        <v>0.19468094170677719</v>
      </c>
      <c r="E38" s="639">
        <v>0.20866715989119572</v>
      </c>
      <c r="F38" s="639">
        <v>0.23825641760917263</v>
      </c>
      <c r="G38" s="640">
        <v>0.19909445105195905</v>
      </c>
      <c r="I38" s="603"/>
      <c r="J38" s="603"/>
      <c r="K38" s="603"/>
      <c r="L38" s="603"/>
      <c r="M38" s="603"/>
    </row>
    <row r="39" spans="1:13" ht="15" customHeight="1">
      <c r="A39" s="418">
        <v>26</v>
      </c>
      <c r="B39" s="14" t="s">
        <v>123</v>
      </c>
      <c r="C39" s="638">
        <v>0.62833188161545617</v>
      </c>
      <c r="D39" s="639">
        <v>0.62257864069307478</v>
      </c>
      <c r="E39" s="639">
        <v>0.63528472051006712</v>
      </c>
      <c r="F39" s="639">
        <v>0.68249209098745989</v>
      </c>
      <c r="G39" s="640">
        <v>0.63112168282069203</v>
      </c>
      <c r="I39" s="603"/>
      <c r="J39" s="603"/>
      <c r="K39" s="603"/>
      <c r="L39" s="603"/>
      <c r="M39" s="603"/>
    </row>
    <row r="40" spans="1:13" ht="15" customHeight="1">
      <c r="A40" s="418">
        <v>27</v>
      </c>
      <c r="B40" s="14" t="s">
        <v>122</v>
      </c>
      <c r="C40" s="638">
        <v>0.42920080019589141</v>
      </c>
      <c r="D40" s="639">
        <v>0.39820830089321446</v>
      </c>
      <c r="E40" s="639">
        <v>0.38080354024350738</v>
      </c>
      <c r="F40" s="639">
        <v>0.38303573582885181</v>
      </c>
      <c r="G40" s="640">
        <v>0.3564439442291964</v>
      </c>
      <c r="I40" s="603"/>
      <c r="J40" s="603"/>
      <c r="K40" s="603"/>
      <c r="L40" s="603"/>
      <c r="M40" s="603"/>
    </row>
    <row r="41" spans="1:13" ht="15" customHeight="1">
      <c r="A41" s="419"/>
      <c r="B41" s="209" t="s">
        <v>394</v>
      </c>
      <c r="C41" s="626"/>
      <c r="D41" s="626"/>
      <c r="E41" s="626"/>
      <c r="F41" s="626"/>
      <c r="G41" s="627"/>
      <c r="I41" s="603"/>
      <c r="J41" s="603"/>
      <c r="K41" s="603"/>
      <c r="L41" s="603"/>
      <c r="M41" s="603"/>
    </row>
    <row r="42" spans="1:13">
      <c r="A42" s="418">
        <v>28</v>
      </c>
      <c r="B42" s="14" t="s">
        <v>377</v>
      </c>
      <c r="C42" s="641">
        <v>4927455401.0810204</v>
      </c>
      <c r="D42" s="642">
        <v>4914953741</v>
      </c>
      <c r="E42" s="642">
        <v>4848580890.0532522</v>
      </c>
      <c r="F42" s="642">
        <v>4897144595.0385437</v>
      </c>
      <c r="G42" s="643">
        <v>4101094758.2726893</v>
      </c>
      <c r="I42" s="603"/>
      <c r="J42" s="603"/>
      <c r="K42" s="603"/>
      <c r="L42" s="603"/>
      <c r="M42" s="603"/>
    </row>
    <row r="43" spans="1:13" ht="15" customHeight="1">
      <c r="A43" s="418">
        <v>29</v>
      </c>
      <c r="B43" s="14" t="s">
        <v>389</v>
      </c>
      <c r="C43" s="641">
        <v>4254005621.6900392</v>
      </c>
      <c r="D43" s="642">
        <v>3888397448</v>
      </c>
      <c r="E43" s="642">
        <v>3820629986.0560265</v>
      </c>
      <c r="F43" s="642">
        <v>3637316697.7147493</v>
      </c>
      <c r="G43" s="643">
        <v>3218154429.2803812</v>
      </c>
      <c r="I43" s="603"/>
      <c r="J43" s="603"/>
      <c r="K43" s="603"/>
      <c r="L43" s="603"/>
      <c r="M43" s="603"/>
    </row>
    <row r="44" spans="1:13" ht="15" customHeight="1">
      <c r="A44" s="446">
        <v>30</v>
      </c>
      <c r="B44" s="447" t="s">
        <v>378</v>
      </c>
      <c r="C44" s="644">
        <v>1.1583095649797077</v>
      </c>
      <c r="D44" s="645">
        <v>1.2640049806451781</v>
      </c>
      <c r="E44" s="645">
        <v>1.2690527236997275</v>
      </c>
      <c r="F44" s="645">
        <v>1.3463618931272381</v>
      </c>
      <c r="G44" s="646">
        <v>1.274362324243633</v>
      </c>
      <c r="I44" s="603"/>
      <c r="J44" s="603"/>
      <c r="K44" s="603"/>
      <c r="L44" s="603"/>
      <c r="M44" s="603"/>
    </row>
    <row r="45" spans="1:13" ht="15" customHeight="1">
      <c r="A45" s="446"/>
      <c r="B45" s="209" t="s">
        <v>496</v>
      </c>
      <c r="C45" s="647"/>
      <c r="D45" s="648"/>
      <c r="E45" s="648"/>
      <c r="F45" s="648"/>
      <c r="G45" s="649"/>
      <c r="I45" s="603"/>
      <c r="J45" s="603"/>
      <c r="K45" s="603"/>
      <c r="L45" s="603"/>
      <c r="M45" s="603"/>
    </row>
    <row r="46" spans="1:13" ht="15" customHeight="1">
      <c r="A46" s="446">
        <v>31</v>
      </c>
      <c r="B46" s="447" t="s">
        <v>503</v>
      </c>
      <c r="C46" s="647">
        <v>16800168490.662302</v>
      </c>
      <c r="D46" s="648">
        <v>15801937585.688618</v>
      </c>
      <c r="E46" s="648">
        <v>15211829718.015596</v>
      </c>
      <c r="F46" s="648">
        <v>15612804828.715546</v>
      </c>
      <c r="G46" s="649">
        <v>14643134461.109547</v>
      </c>
      <c r="I46" s="603"/>
      <c r="J46" s="603"/>
      <c r="K46" s="603"/>
      <c r="L46" s="603"/>
      <c r="M46" s="603"/>
    </row>
    <row r="47" spans="1:13" ht="15" customHeight="1">
      <c r="A47" s="446">
        <v>32</v>
      </c>
      <c r="B47" s="447" t="s">
        <v>518</v>
      </c>
      <c r="C47" s="647">
        <v>13198030730.374672</v>
      </c>
      <c r="D47" s="648">
        <v>12434602911.729895</v>
      </c>
      <c r="E47" s="648">
        <v>11651330461.87318</v>
      </c>
      <c r="F47" s="648">
        <v>11880535934.461479</v>
      </c>
      <c r="G47" s="649">
        <v>11620216345.122879</v>
      </c>
      <c r="I47" s="603"/>
      <c r="J47" s="603"/>
      <c r="K47" s="603"/>
      <c r="L47" s="603"/>
      <c r="M47" s="603"/>
    </row>
    <row r="48" spans="1:13" ht="14.5" thickBot="1">
      <c r="A48" s="420">
        <v>33</v>
      </c>
      <c r="B48" s="211" t="s">
        <v>536</v>
      </c>
      <c r="C48" s="650">
        <v>1.2729299418887905</v>
      </c>
      <c r="D48" s="651">
        <v>1.2708035550361021</v>
      </c>
      <c r="E48" s="651">
        <v>1.305587354834153</v>
      </c>
      <c r="F48" s="651">
        <v>1.3141498763054953</v>
      </c>
      <c r="G48" s="652">
        <v>1.2601430150872721</v>
      </c>
      <c r="I48" s="603"/>
      <c r="J48" s="603"/>
      <c r="K48" s="603"/>
      <c r="L48" s="603"/>
      <c r="M48" s="603"/>
    </row>
    <row r="49" spans="1:2">
      <c r="A49" s="16"/>
    </row>
    <row r="50" spans="1:2" ht="38">
      <c r="B50" s="284" t="s">
        <v>478</v>
      </c>
    </row>
    <row r="51" spans="1:2" ht="50.5">
      <c r="B51" s="284" t="s">
        <v>393</v>
      </c>
    </row>
    <row r="53" spans="1:2">
      <c r="B53" s="28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C8" sqref="C8:G21"/>
    </sheetView>
  </sheetViews>
  <sheetFormatPr defaultColWidth="9.08984375" defaultRowHeight="12"/>
  <cols>
    <col min="1" max="1" width="11.90625" style="458" bestFit="1" customWidth="1"/>
    <col min="2" max="2" width="105.08984375" style="458" bestFit="1" customWidth="1"/>
    <col min="3" max="3" width="16.6328125" style="458" bestFit="1" customWidth="1"/>
    <col min="4" max="4" width="16.453125" style="458" bestFit="1" customWidth="1"/>
    <col min="5" max="6" width="16.6328125" style="458" bestFit="1" customWidth="1"/>
    <col min="7" max="7" width="18.54296875" style="458" bestFit="1" customWidth="1"/>
    <col min="8" max="8" width="17.90625" style="458" bestFit="1" customWidth="1"/>
    <col min="9" max="16384" width="9.08984375" style="458"/>
  </cols>
  <sheetData>
    <row r="1" spans="1:8" s="662" customFormat="1" ht="13">
      <c r="A1" s="661" t="s">
        <v>30</v>
      </c>
      <c r="B1" s="654" t="str">
        <f>'Info '!C2</f>
        <v>JSC TBC Bank</v>
      </c>
    </row>
    <row r="2" spans="1:8" s="662" customFormat="1" ht="13">
      <c r="A2" s="661" t="s">
        <v>31</v>
      </c>
      <c r="B2" s="663">
        <f>'1. key ratios '!B2</f>
        <v>44561</v>
      </c>
    </row>
    <row r="3" spans="1:8">
      <c r="A3" s="450" t="s">
        <v>543</v>
      </c>
    </row>
    <row r="5" spans="1:8" ht="15" customHeight="1">
      <c r="A5" s="755" t="s">
        <v>544</v>
      </c>
      <c r="B5" s="756"/>
      <c r="C5" s="761" t="s">
        <v>545</v>
      </c>
      <c r="D5" s="762"/>
      <c r="E5" s="762"/>
      <c r="F5" s="762"/>
      <c r="G5" s="762"/>
      <c r="H5" s="763"/>
    </row>
    <row r="6" spans="1:8">
      <c r="A6" s="757"/>
      <c r="B6" s="758"/>
      <c r="C6" s="764"/>
      <c r="D6" s="765"/>
      <c r="E6" s="765"/>
      <c r="F6" s="765"/>
      <c r="G6" s="765"/>
      <c r="H6" s="766"/>
    </row>
    <row r="7" spans="1:8">
      <c r="A7" s="759"/>
      <c r="B7" s="760"/>
      <c r="C7" s="482" t="s">
        <v>546</v>
      </c>
      <c r="D7" s="482" t="s">
        <v>547</v>
      </c>
      <c r="E7" s="482" t="s">
        <v>548</v>
      </c>
      <c r="F7" s="482" t="s">
        <v>549</v>
      </c>
      <c r="G7" s="482" t="s">
        <v>550</v>
      </c>
      <c r="H7" s="482" t="s">
        <v>108</v>
      </c>
    </row>
    <row r="8" spans="1:8">
      <c r="A8" s="452">
        <v>1</v>
      </c>
      <c r="B8" s="451" t="s">
        <v>95</v>
      </c>
      <c r="C8" s="536">
        <v>2220211808.8375998</v>
      </c>
      <c r="D8" s="536">
        <v>226499847.70410001</v>
      </c>
      <c r="E8" s="536">
        <v>735528742.91830003</v>
      </c>
      <c r="F8" s="536">
        <v>282070679.10280001</v>
      </c>
      <c r="G8" s="536">
        <v>0</v>
      </c>
      <c r="H8" s="535">
        <f>SUM(C8:G8)</f>
        <v>3464311078.5627999</v>
      </c>
    </row>
    <row r="9" spans="1:8">
      <c r="A9" s="452">
        <v>2</v>
      </c>
      <c r="B9" s="451" t="s">
        <v>96</v>
      </c>
      <c r="C9" s="536">
        <v>0</v>
      </c>
      <c r="D9" s="536">
        <v>0</v>
      </c>
      <c r="E9" s="536">
        <v>0</v>
      </c>
      <c r="F9" s="536">
        <v>0</v>
      </c>
      <c r="G9" s="536">
        <v>0</v>
      </c>
      <c r="H9" s="535">
        <f t="shared" ref="H9:H21" si="0">SUM(C9:G9)</f>
        <v>0</v>
      </c>
    </row>
    <row r="10" spans="1:8">
      <c r="A10" s="452">
        <v>3</v>
      </c>
      <c r="B10" s="451" t="s">
        <v>268</v>
      </c>
      <c r="C10" s="536">
        <v>0</v>
      </c>
      <c r="D10" s="536">
        <v>0</v>
      </c>
      <c r="E10" s="536">
        <v>104064168.23999999</v>
      </c>
      <c r="F10" s="536">
        <v>0</v>
      </c>
      <c r="G10" s="536">
        <v>0</v>
      </c>
      <c r="H10" s="535">
        <f t="shared" si="0"/>
        <v>104064168.23999999</v>
      </c>
    </row>
    <row r="11" spans="1:8">
      <c r="A11" s="452">
        <v>4</v>
      </c>
      <c r="B11" s="451" t="s">
        <v>97</v>
      </c>
      <c r="C11" s="536">
        <v>0</v>
      </c>
      <c r="D11" s="536">
        <v>248204059.22999999</v>
      </c>
      <c r="E11" s="536">
        <v>144450154.11000001</v>
      </c>
      <c r="F11" s="536">
        <v>0</v>
      </c>
      <c r="G11" s="536">
        <v>0</v>
      </c>
      <c r="H11" s="535">
        <f t="shared" si="0"/>
        <v>392654213.34000003</v>
      </c>
    </row>
    <row r="12" spans="1:8">
      <c r="A12" s="452">
        <v>5</v>
      </c>
      <c r="B12" s="451" t="s">
        <v>98</v>
      </c>
      <c r="C12" s="536">
        <v>0</v>
      </c>
      <c r="D12" s="536">
        <v>0</v>
      </c>
      <c r="E12" s="536">
        <v>0</v>
      </c>
      <c r="F12" s="536">
        <v>0</v>
      </c>
      <c r="G12" s="536">
        <v>0</v>
      </c>
      <c r="H12" s="535">
        <f t="shared" si="0"/>
        <v>0</v>
      </c>
    </row>
    <row r="13" spans="1:8">
      <c r="A13" s="452">
        <v>6</v>
      </c>
      <c r="B13" s="451" t="s">
        <v>99</v>
      </c>
      <c r="C13" s="536">
        <v>620358133.44060004</v>
      </c>
      <c r="D13" s="536">
        <v>256592.7936</v>
      </c>
      <c r="E13" s="536">
        <v>5754100.4948000005</v>
      </c>
      <c r="F13" s="536">
        <v>14858030.104499999</v>
      </c>
      <c r="G13" s="536">
        <v>1154858.6195999999</v>
      </c>
      <c r="H13" s="535">
        <f t="shared" si="0"/>
        <v>642381715.45310009</v>
      </c>
    </row>
    <row r="14" spans="1:8">
      <c r="A14" s="452">
        <v>7</v>
      </c>
      <c r="B14" s="451" t="s">
        <v>100</v>
      </c>
      <c r="C14" s="536">
        <v>20.5061</v>
      </c>
      <c r="D14" s="536">
        <v>1814102865.5252004</v>
      </c>
      <c r="E14" s="536">
        <v>1952013594.4385993</v>
      </c>
      <c r="F14" s="536">
        <v>2758759043.4481997</v>
      </c>
      <c r="G14" s="536">
        <v>16938576.407900002</v>
      </c>
      <c r="H14" s="535">
        <f t="shared" si="0"/>
        <v>6541814100.3259993</v>
      </c>
    </row>
    <row r="15" spans="1:8">
      <c r="A15" s="452">
        <v>8</v>
      </c>
      <c r="B15" s="451" t="s">
        <v>101</v>
      </c>
      <c r="C15" s="536">
        <v>485481.23909999995</v>
      </c>
      <c r="D15" s="536">
        <v>315426687.96100044</v>
      </c>
      <c r="E15" s="536">
        <v>1946965754.6877983</v>
      </c>
      <c r="F15" s="536">
        <v>1564105644.9483986</v>
      </c>
      <c r="G15" s="536">
        <v>103920776.31849992</v>
      </c>
      <c r="H15" s="535">
        <f t="shared" si="0"/>
        <v>3930904345.1547971</v>
      </c>
    </row>
    <row r="16" spans="1:8">
      <c r="A16" s="452">
        <v>9</v>
      </c>
      <c r="B16" s="451" t="s">
        <v>102</v>
      </c>
      <c r="C16" s="536">
        <v>0</v>
      </c>
      <c r="D16" s="536">
        <v>71382383.909899965</v>
      </c>
      <c r="E16" s="536">
        <v>574328269.24950027</v>
      </c>
      <c r="F16" s="536">
        <v>2555699972.0016003</v>
      </c>
      <c r="G16" s="536">
        <v>225278.6637</v>
      </c>
      <c r="H16" s="535">
        <f t="shared" si="0"/>
        <v>3201635903.8247004</v>
      </c>
    </row>
    <row r="17" spans="1:8">
      <c r="A17" s="452">
        <v>10</v>
      </c>
      <c r="B17" s="485" t="s">
        <v>562</v>
      </c>
      <c r="C17" s="536">
        <v>10318.3308</v>
      </c>
      <c r="D17" s="536">
        <v>4674988.5111000016</v>
      </c>
      <c r="E17" s="536">
        <v>39191519.589999989</v>
      </c>
      <c r="F17" s="536">
        <v>55625361.269699998</v>
      </c>
      <c r="G17" s="536">
        <v>16531044.687100003</v>
      </c>
      <c r="H17" s="535">
        <f t="shared" si="0"/>
        <v>116033232.38869999</v>
      </c>
    </row>
    <row r="18" spans="1:8">
      <c r="A18" s="452">
        <v>11</v>
      </c>
      <c r="B18" s="451" t="s">
        <v>104</v>
      </c>
      <c r="C18" s="536">
        <v>1716153.7791000002</v>
      </c>
      <c r="D18" s="536">
        <v>70891982.745200023</v>
      </c>
      <c r="E18" s="536">
        <v>381205795.20409989</v>
      </c>
      <c r="F18" s="536">
        <v>826086784.64730012</v>
      </c>
      <c r="G18" s="536">
        <v>41380660.360399991</v>
      </c>
      <c r="H18" s="535">
        <f t="shared" si="0"/>
        <v>1321281376.7361</v>
      </c>
    </row>
    <row r="19" spans="1:8">
      <c r="A19" s="452">
        <v>12</v>
      </c>
      <c r="B19" s="451" t="s">
        <v>105</v>
      </c>
      <c r="C19" s="536">
        <v>0</v>
      </c>
      <c r="D19" s="536">
        <v>0</v>
      </c>
      <c r="E19" s="536">
        <v>0</v>
      </c>
      <c r="F19" s="536">
        <v>0</v>
      </c>
      <c r="G19" s="536">
        <v>0</v>
      </c>
      <c r="H19" s="535">
        <f t="shared" si="0"/>
        <v>0</v>
      </c>
    </row>
    <row r="20" spans="1:8">
      <c r="A20" s="452">
        <v>13</v>
      </c>
      <c r="B20" s="451" t="s">
        <v>246</v>
      </c>
      <c r="C20" s="536">
        <v>0</v>
      </c>
      <c r="D20" s="536">
        <v>0</v>
      </c>
      <c r="E20" s="536">
        <v>0</v>
      </c>
      <c r="F20" s="536">
        <v>0</v>
      </c>
      <c r="G20" s="536">
        <v>0</v>
      </c>
      <c r="H20" s="535">
        <f t="shared" si="0"/>
        <v>0</v>
      </c>
    </row>
    <row r="21" spans="1:8">
      <c r="A21" s="452">
        <v>14</v>
      </c>
      <c r="B21" s="451" t="s">
        <v>107</v>
      </c>
      <c r="C21" s="536">
        <v>797277904.00390005</v>
      </c>
      <c r="D21" s="536">
        <v>337081084.87329996</v>
      </c>
      <c r="E21" s="536">
        <v>376059402.53829998</v>
      </c>
      <c r="F21" s="536">
        <v>1228611277.2765</v>
      </c>
      <c r="G21" s="536">
        <v>1091865505.6204917</v>
      </c>
      <c r="H21" s="535">
        <f t="shared" si="0"/>
        <v>3830895174.3124924</v>
      </c>
    </row>
    <row r="22" spans="1:8">
      <c r="A22" s="453">
        <v>15</v>
      </c>
      <c r="B22" s="460" t="s">
        <v>108</v>
      </c>
      <c r="C22" s="535">
        <f>+SUM(C8:C16)+SUM(C18:C21)</f>
        <v>3640049501.8063998</v>
      </c>
      <c r="D22" s="535">
        <f t="shared" ref="D22:G22" si="1">+SUM(D8:D16)+SUM(D18:D21)</f>
        <v>3083845504.742301</v>
      </c>
      <c r="E22" s="535">
        <f t="shared" si="1"/>
        <v>6220369981.8813982</v>
      </c>
      <c r="F22" s="535">
        <f t="shared" si="1"/>
        <v>9230191431.5292988</v>
      </c>
      <c r="G22" s="535">
        <f t="shared" si="1"/>
        <v>1255485655.9905915</v>
      </c>
      <c r="H22" s="535">
        <f>+SUM(H8:H16)+SUM(H18:H21)</f>
        <v>23429942075.949986</v>
      </c>
    </row>
    <row r="26" spans="1:8" ht="24">
      <c r="B26" s="486"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topLeftCell="B1" zoomScale="85" zoomScaleNormal="85" workbookViewId="0">
      <selection activeCell="C22" sqref="C22:H23"/>
    </sheetView>
  </sheetViews>
  <sheetFormatPr defaultColWidth="9.08984375" defaultRowHeight="12"/>
  <cols>
    <col min="1" max="1" width="11.90625" style="487" bestFit="1" customWidth="1"/>
    <col min="2" max="2" width="114.6328125" style="458" customWidth="1"/>
    <col min="3" max="3" width="21.90625" style="458" bestFit="1" customWidth="1"/>
    <col min="4" max="4" width="27.54296875" style="458" bestFit="1" customWidth="1"/>
    <col min="5" max="5" width="14.54296875" style="458" bestFit="1" customWidth="1"/>
    <col min="6" max="6" width="15" style="458" bestFit="1" customWidth="1"/>
    <col min="7" max="7" width="22.6328125" style="458" bestFit="1" customWidth="1"/>
    <col min="8" max="8" width="24.54296875" style="458" bestFit="1" customWidth="1"/>
    <col min="9" max="9" width="14.36328125" style="458" bestFit="1" customWidth="1"/>
    <col min="10" max="16384" width="9.08984375" style="458"/>
  </cols>
  <sheetData>
    <row r="1" spans="1:9" s="662" customFormat="1" ht="13">
      <c r="A1" s="661" t="s">
        <v>30</v>
      </c>
      <c r="B1" s="654" t="str">
        <f>'Info '!C2</f>
        <v>JSC TBC Bank</v>
      </c>
    </row>
    <row r="2" spans="1:9" s="662" customFormat="1" ht="13">
      <c r="A2" s="661" t="s">
        <v>31</v>
      </c>
      <c r="B2" s="663">
        <f>'1. key ratios '!B2</f>
        <v>44561</v>
      </c>
    </row>
    <row r="3" spans="1:9">
      <c r="A3" s="450" t="s">
        <v>551</v>
      </c>
    </row>
    <row r="4" spans="1:9">
      <c r="C4" s="488" t="s">
        <v>0</v>
      </c>
      <c r="D4" s="488" t="s">
        <v>1</v>
      </c>
      <c r="E4" s="488" t="s">
        <v>2</v>
      </c>
      <c r="F4" s="488" t="s">
        <v>3</v>
      </c>
      <c r="G4" s="488" t="s">
        <v>4</v>
      </c>
      <c r="H4" s="488" t="s">
        <v>5</v>
      </c>
      <c r="I4" s="488" t="s">
        <v>8</v>
      </c>
    </row>
    <row r="5" spans="1:9" ht="44.25" customHeight="1">
      <c r="A5" s="755" t="s">
        <v>552</v>
      </c>
      <c r="B5" s="756"/>
      <c r="C5" s="769" t="s">
        <v>553</v>
      </c>
      <c r="D5" s="769"/>
      <c r="E5" s="769" t="s">
        <v>554</v>
      </c>
      <c r="F5" s="769" t="s">
        <v>555</v>
      </c>
      <c r="G5" s="767" t="s">
        <v>556</v>
      </c>
      <c r="H5" s="767" t="s">
        <v>557</v>
      </c>
      <c r="I5" s="489" t="s">
        <v>558</v>
      </c>
    </row>
    <row r="6" spans="1:9" ht="60" customHeight="1">
      <c r="A6" s="759"/>
      <c r="B6" s="760"/>
      <c r="C6" s="478" t="s">
        <v>559</v>
      </c>
      <c r="D6" s="478" t="s">
        <v>560</v>
      </c>
      <c r="E6" s="769"/>
      <c r="F6" s="769"/>
      <c r="G6" s="768"/>
      <c r="H6" s="768"/>
      <c r="I6" s="489" t="s">
        <v>561</v>
      </c>
    </row>
    <row r="7" spans="1:9">
      <c r="A7" s="456">
        <v>1</v>
      </c>
      <c r="B7" s="451" t="s">
        <v>95</v>
      </c>
      <c r="C7" s="536">
        <v>0</v>
      </c>
      <c r="D7" s="536">
        <v>3463943666.9167995</v>
      </c>
      <c r="E7" s="536">
        <v>0</v>
      </c>
      <c r="F7" s="536">
        <v>0</v>
      </c>
      <c r="G7" s="536"/>
      <c r="H7" s="536"/>
      <c r="I7" s="537">
        <f t="shared" ref="I7:I23" si="0">C7+D7-E7-F7-G7</f>
        <v>3463943666.9167995</v>
      </c>
    </row>
    <row r="8" spans="1:9">
      <c r="A8" s="456">
        <v>2</v>
      </c>
      <c r="B8" s="451" t="s">
        <v>96</v>
      </c>
      <c r="C8" s="536">
        <v>0</v>
      </c>
      <c r="D8" s="536">
        <v>0</v>
      </c>
      <c r="E8" s="536">
        <v>0</v>
      </c>
      <c r="F8" s="536">
        <v>0</v>
      </c>
      <c r="G8" s="536"/>
      <c r="H8" s="536"/>
      <c r="I8" s="537">
        <f t="shared" si="0"/>
        <v>0</v>
      </c>
    </row>
    <row r="9" spans="1:9">
      <c r="A9" s="456">
        <v>3</v>
      </c>
      <c r="B9" s="451" t="s">
        <v>268</v>
      </c>
      <c r="C9" s="536">
        <v>0</v>
      </c>
      <c r="D9" s="536">
        <v>104064168.23999999</v>
      </c>
      <c r="E9" s="536">
        <v>0</v>
      </c>
      <c r="F9" s="536">
        <v>0</v>
      </c>
      <c r="G9" s="536"/>
      <c r="H9" s="536"/>
      <c r="I9" s="537">
        <f t="shared" si="0"/>
        <v>104064168.23999999</v>
      </c>
    </row>
    <row r="10" spans="1:9">
      <c r="A10" s="456">
        <v>4</v>
      </c>
      <c r="B10" s="451" t="s">
        <v>97</v>
      </c>
      <c r="C10" s="536">
        <v>0</v>
      </c>
      <c r="D10" s="536">
        <v>392654213.34000003</v>
      </c>
      <c r="E10" s="536">
        <v>0</v>
      </c>
      <c r="F10" s="536">
        <v>0</v>
      </c>
      <c r="G10" s="536"/>
      <c r="H10" s="536"/>
      <c r="I10" s="537">
        <f t="shared" si="0"/>
        <v>392654213.34000003</v>
      </c>
    </row>
    <row r="11" spans="1:9">
      <c r="A11" s="456">
        <v>5</v>
      </c>
      <c r="B11" s="451" t="s">
        <v>98</v>
      </c>
      <c r="C11" s="536">
        <v>0</v>
      </c>
      <c r="D11" s="536">
        <v>0</v>
      </c>
      <c r="E11" s="536">
        <v>0</v>
      </c>
      <c r="F11" s="536">
        <v>0</v>
      </c>
      <c r="G11" s="536"/>
      <c r="H11" s="536"/>
      <c r="I11" s="537">
        <f t="shared" si="0"/>
        <v>0</v>
      </c>
    </row>
    <row r="12" spans="1:9">
      <c r="A12" s="456">
        <v>6</v>
      </c>
      <c r="B12" s="451" t="s">
        <v>99</v>
      </c>
      <c r="C12" s="536">
        <v>0</v>
      </c>
      <c r="D12" s="536">
        <v>641126518.91425502</v>
      </c>
      <c r="E12" s="536">
        <v>0</v>
      </c>
      <c r="F12" s="536">
        <v>0</v>
      </c>
      <c r="G12" s="536"/>
      <c r="H12" s="536"/>
      <c r="I12" s="537">
        <f t="shared" si="0"/>
        <v>641126518.91425502</v>
      </c>
    </row>
    <row r="13" spans="1:9">
      <c r="A13" s="456">
        <v>7</v>
      </c>
      <c r="B13" s="451" t="s">
        <v>100</v>
      </c>
      <c r="C13" s="536">
        <v>145551776.39789999</v>
      </c>
      <c r="D13" s="536">
        <v>6393295294.827199</v>
      </c>
      <c r="E13" s="536">
        <v>101561410.11691138</v>
      </c>
      <c r="F13" s="536">
        <v>114662768.99029996</v>
      </c>
      <c r="G13" s="536"/>
      <c r="H13" s="536"/>
      <c r="I13" s="537">
        <f t="shared" si="0"/>
        <v>6322622892.1178875</v>
      </c>
    </row>
    <row r="14" spans="1:9">
      <c r="A14" s="456">
        <v>8</v>
      </c>
      <c r="B14" s="451" t="s">
        <v>101</v>
      </c>
      <c r="C14" s="536">
        <v>170792763.42029986</v>
      </c>
      <c r="D14" s="536">
        <v>3786696771.0258017</v>
      </c>
      <c r="E14" s="536">
        <v>91617106.921600029</v>
      </c>
      <c r="F14" s="536">
        <v>71692196.658299938</v>
      </c>
      <c r="G14" s="536"/>
      <c r="H14" s="536">
        <v>44462858.499837101</v>
      </c>
      <c r="I14" s="537">
        <f t="shared" si="0"/>
        <v>3794180230.8662019</v>
      </c>
    </row>
    <row r="15" spans="1:9">
      <c r="A15" s="456">
        <v>9</v>
      </c>
      <c r="B15" s="451" t="s">
        <v>102</v>
      </c>
      <c r="C15" s="536">
        <v>85854627.765099913</v>
      </c>
      <c r="D15" s="536">
        <v>3151279184.8126001</v>
      </c>
      <c r="E15" s="536">
        <v>35497908.753000006</v>
      </c>
      <c r="F15" s="536">
        <v>60527823.189599991</v>
      </c>
      <c r="G15" s="536"/>
      <c r="H15" s="536">
        <v>19453.46</v>
      </c>
      <c r="I15" s="537">
        <f t="shared" si="0"/>
        <v>3141108080.6351004</v>
      </c>
    </row>
    <row r="16" spans="1:9">
      <c r="A16" s="456">
        <v>10</v>
      </c>
      <c r="B16" s="485" t="s">
        <v>562</v>
      </c>
      <c r="C16" s="536">
        <v>209123073.05660015</v>
      </c>
      <c r="D16" s="536">
        <v>9186234.4746000022</v>
      </c>
      <c r="E16" s="536">
        <v>102316075.14250001</v>
      </c>
      <c r="F16" s="536">
        <v>58304.802200000013</v>
      </c>
      <c r="G16" s="536"/>
      <c r="H16" s="536">
        <v>44451173.449560024</v>
      </c>
      <c r="I16" s="537">
        <f t="shared" si="0"/>
        <v>115934927.58650015</v>
      </c>
    </row>
    <row r="17" spans="1:23">
      <c r="A17" s="456">
        <v>11</v>
      </c>
      <c r="B17" s="451" t="s">
        <v>104</v>
      </c>
      <c r="C17" s="536">
        <v>541110.71</v>
      </c>
      <c r="D17" s="536">
        <v>1304185268.2491002</v>
      </c>
      <c r="E17" s="536">
        <v>240788.76300000001</v>
      </c>
      <c r="F17" s="536">
        <v>25734740.044700023</v>
      </c>
      <c r="G17" s="536"/>
      <c r="H17" s="536">
        <v>617.36</v>
      </c>
      <c r="I17" s="537">
        <f t="shared" si="0"/>
        <v>1278750850.1514003</v>
      </c>
    </row>
    <row r="18" spans="1:23">
      <c r="A18" s="456">
        <v>12</v>
      </c>
      <c r="B18" s="451" t="s">
        <v>105</v>
      </c>
      <c r="C18" s="536">
        <v>0</v>
      </c>
      <c r="D18" s="536">
        <v>0</v>
      </c>
      <c r="E18" s="536">
        <v>0</v>
      </c>
      <c r="F18" s="536">
        <v>0</v>
      </c>
      <c r="G18" s="536"/>
      <c r="H18" s="536"/>
      <c r="I18" s="537">
        <f t="shared" si="0"/>
        <v>0</v>
      </c>
    </row>
    <row r="19" spans="1:23">
      <c r="A19" s="456">
        <v>13</v>
      </c>
      <c r="B19" s="451" t="s">
        <v>246</v>
      </c>
      <c r="C19" s="536">
        <v>0</v>
      </c>
      <c r="D19" s="536">
        <v>0</v>
      </c>
      <c r="E19" s="536">
        <v>0</v>
      </c>
      <c r="F19" s="536">
        <v>0</v>
      </c>
      <c r="G19" s="536"/>
      <c r="H19" s="536"/>
      <c r="I19" s="537">
        <f t="shared" si="0"/>
        <v>0</v>
      </c>
    </row>
    <row r="20" spans="1:23">
      <c r="A20" s="456">
        <v>14</v>
      </c>
      <c r="B20" s="451" t="s">
        <v>107</v>
      </c>
      <c r="C20" s="536">
        <v>319726626.87440002</v>
      </c>
      <c r="D20" s="536">
        <v>4052230179.0819039</v>
      </c>
      <c r="E20" s="536">
        <v>136651713.04859999</v>
      </c>
      <c r="F20" s="536">
        <v>40790851.553400017</v>
      </c>
      <c r="G20" s="536"/>
      <c r="H20" s="536">
        <v>6879657.2929999987</v>
      </c>
      <c r="I20" s="537">
        <f t="shared" si="0"/>
        <v>4194514241.3543034</v>
      </c>
    </row>
    <row r="21" spans="1:23" s="490" customFormat="1">
      <c r="A21" s="457">
        <v>15</v>
      </c>
      <c r="B21" s="460" t="s">
        <v>108</v>
      </c>
      <c r="C21" s="535">
        <f>SUM(C7:C15)+SUM(C17:C20)</f>
        <v>722466905.16769981</v>
      </c>
      <c r="D21" s="535">
        <f t="shared" ref="D21:H21" si="1">SUM(D7:D15)+SUM(D17:D20)</f>
        <v>23289475265.407661</v>
      </c>
      <c r="E21" s="535">
        <f t="shared" si="1"/>
        <v>365568927.60311139</v>
      </c>
      <c r="F21" s="535">
        <f t="shared" si="1"/>
        <v>313408380.43629992</v>
      </c>
      <c r="G21" s="535">
        <f>SUM(G7:G15)+SUM(G17:G20)</f>
        <v>0</v>
      </c>
      <c r="H21" s="535">
        <f t="shared" si="1"/>
        <v>51362586.612837099</v>
      </c>
      <c r="I21" s="537">
        <f t="shared" si="0"/>
        <v>23332964862.535954</v>
      </c>
      <c r="J21" s="458"/>
      <c r="K21" s="458"/>
      <c r="L21" s="458"/>
      <c r="M21" s="458"/>
      <c r="N21" s="458"/>
      <c r="O21" s="458"/>
      <c r="P21" s="458"/>
      <c r="Q21" s="458"/>
      <c r="R21" s="458"/>
      <c r="S21" s="458"/>
      <c r="T21" s="458"/>
      <c r="U21" s="458"/>
      <c r="V21" s="458"/>
      <c r="W21" s="458"/>
    </row>
    <row r="22" spans="1:23">
      <c r="A22" s="491">
        <v>16</v>
      </c>
      <c r="B22" s="492" t="s">
        <v>563</v>
      </c>
      <c r="C22" s="536">
        <v>649146515.74430001</v>
      </c>
      <c r="D22" s="536">
        <v>16312907755.160301</v>
      </c>
      <c r="E22" s="536">
        <v>350999723.1756115</v>
      </c>
      <c r="F22" s="536">
        <v>304116589.5399999</v>
      </c>
      <c r="G22" s="536">
        <v>43698675.969999999</v>
      </c>
      <c r="H22" s="536">
        <v>44550195.909999996</v>
      </c>
      <c r="I22" s="537">
        <f t="shared" si="0"/>
        <v>16263239282.218992</v>
      </c>
    </row>
    <row r="23" spans="1:23">
      <c r="A23" s="491">
        <v>17</v>
      </c>
      <c r="B23" s="492" t="s">
        <v>564</v>
      </c>
      <c r="C23" s="536"/>
      <c r="D23" s="536">
        <v>1971247139.2394001</v>
      </c>
      <c r="E23" s="536">
        <v>0</v>
      </c>
      <c r="F23" s="536">
        <v>4446410.2985000005</v>
      </c>
      <c r="G23" s="536"/>
      <c r="H23" s="536"/>
      <c r="I23" s="537">
        <f t="shared" si="0"/>
        <v>1966800728.9409001</v>
      </c>
    </row>
    <row r="26" spans="1:23" ht="24">
      <c r="B26" s="486"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4" zoomScale="70" zoomScaleNormal="70" workbookViewId="0">
      <selection activeCell="C7" sqref="C7:H33"/>
    </sheetView>
  </sheetViews>
  <sheetFormatPr defaultColWidth="9.08984375" defaultRowHeight="12"/>
  <cols>
    <col min="1" max="1" width="11" style="458" bestFit="1" customWidth="1"/>
    <col min="2" max="2" width="93.453125" style="458" customWidth="1"/>
    <col min="3" max="8" width="22" style="458" customWidth="1"/>
    <col min="9" max="9" width="42.36328125" style="458" bestFit="1" customWidth="1"/>
    <col min="10" max="16384" width="9.08984375" style="458"/>
  </cols>
  <sheetData>
    <row r="1" spans="1:9" s="662" customFormat="1" ht="13">
      <c r="A1" s="661" t="s">
        <v>30</v>
      </c>
      <c r="B1" s="654" t="str">
        <f>'Info '!C2</f>
        <v>JSC TBC Bank</v>
      </c>
    </row>
    <row r="2" spans="1:9" s="662" customFormat="1" ht="13">
      <c r="A2" s="661" t="s">
        <v>31</v>
      </c>
      <c r="B2" s="663">
        <f>'1. key ratios '!B2</f>
        <v>44561</v>
      </c>
    </row>
    <row r="3" spans="1:9">
      <c r="A3" s="450" t="s">
        <v>565</v>
      </c>
    </row>
    <row r="4" spans="1:9">
      <c r="C4" s="488" t="s">
        <v>0</v>
      </c>
      <c r="D4" s="488" t="s">
        <v>1</v>
      </c>
      <c r="E4" s="488" t="s">
        <v>2</v>
      </c>
      <c r="F4" s="488" t="s">
        <v>3</v>
      </c>
      <c r="G4" s="488" t="s">
        <v>4</v>
      </c>
      <c r="H4" s="488" t="s">
        <v>5</v>
      </c>
      <c r="I4" s="488" t="s">
        <v>8</v>
      </c>
    </row>
    <row r="5" spans="1:9" ht="46.5" customHeight="1">
      <c r="A5" s="755" t="s">
        <v>706</v>
      </c>
      <c r="B5" s="756"/>
      <c r="C5" s="769" t="s">
        <v>553</v>
      </c>
      <c r="D5" s="769"/>
      <c r="E5" s="769" t="s">
        <v>554</v>
      </c>
      <c r="F5" s="769" t="s">
        <v>555</v>
      </c>
      <c r="G5" s="767" t="s">
        <v>556</v>
      </c>
      <c r="H5" s="767" t="s">
        <v>557</v>
      </c>
      <c r="I5" s="489" t="s">
        <v>558</v>
      </c>
    </row>
    <row r="6" spans="1:9" ht="75" customHeight="1">
      <c r="A6" s="759"/>
      <c r="B6" s="760"/>
      <c r="C6" s="478" t="s">
        <v>559</v>
      </c>
      <c r="D6" s="478" t="s">
        <v>560</v>
      </c>
      <c r="E6" s="769"/>
      <c r="F6" s="769"/>
      <c r="G6" s="768"/>
      <c r="H6" s="768"/>
      <c r="I6" s="489" t="s">
        <v>561</v>
      </c>
    </row>
    <row r="7" spans="1:9">
      <c r="A7" s="454">
        <v>1</v>
      </c>
      <c r="B7" s="459" t="s">
        <v>696</v>
      </c>
      <c r="C7" s="536">
        <v>7971000.3768999986</v>
      </c>
      <c r="D7" s="536">
        <v>3743486733.0614996</v>
      </c>
      <c r="E7" s="536">
        <v>3385940.9057799997</v>
      </c>
      <c r="F7" s="536">
        <v>5445271.7828640016</v>
      </c>
      <c r="G7" s="536">
        <v>0</v>
      </c>
      <c r="H7" s="536">
        <v>932788.84</v>
      </c>
      <c r="I7" s="455">
        <f t="shared" ref="I7:I34" si="0">C7+D7-E7-F7-G7</f>
        <v>3742626520.7497559</v>
      </c>
    </row>
    <row r="8" spans="1:9">
      <c r="A8" s="454">
        <v>2</v>
      </c>
      <c r="B8" s="459" t="s">
        <v>566</v>
      </c>
      <c r="C8" s="536">
        <v>3233224.5117000006</v>
      </c>
      <c r="D8" s="536">
        <v>1498552522.444103</v>
      </c>
      <c r="E8" s="536">
        <v>1737643.8307599998</v>
      </c>
      <c r="F8" s="536">
        <v>7123428.8021720024</v>
      </c>
      <c r="G8" s="536">
        <v>0</v>
      </c>
      <c r="H8" s="536">
        <v>318351.65000000002</v>
      </c>
      <c r="I8" s="455">
        <f t="shared" si="0"/>
        <v>1492924674.322871</v>
      </c>
    </row>
    <row r="9" spans="1:9">
      <c r="A9" s="454">
        <v>3</v>
      </c>
      <c r="B9" s="459" t="s">
        <v>567</v>
      </c>
      <c r="C9" s="536">
        <v>378250.1644999999</v>
      </c>
      <c r="D9" s="536">
        <v>117708855.14819999</v>
      </c>
      <c r="E9" s="536">
        <v>348699.75249999989</v>
      </c>
      <c r="F9" s="536">
        <v>2340703.7842580001</v>
      </c>
      <c r="G9" s="536">
        <v>0</v>
      </c>
      <c r="H9" s="536">
        <v>9786.9699999999993</v>
      </c>
      <c r="I9" s="455">
        <f t="shared" si="0"/>
        <v>115397701.775942</v>
      </c>
    </row>
    <row r="10" spans="1:9">
      <c r="A10" s="454">
        <v>4</v>
      </c>
      <c r="B10" s="459" t="s">
        <v>697</v>
      </c>
      <c r="C10" s="536">
        <v>47668965.455199994</v>
      </c>
      <c r="D10" s="536">
        <v>591056893.05999982</v>
      </c>
      <c r="E10" s="536">
        <v>24117717.484040007</v>
      </c>
      <c r="F10" s="536">
        <v>9824139.9466999993</v>
      </c>
      <c r="G10" s="536">
        <v>0</v>
      </c>
      <c r="H10" s="536">
        <v>54897.4</v>
      </c>
      <c r="I10" s="455">
        <f t="shared" si="0"/>
        <v>604784001.08445978</v>
      </c>
    </row>
    <row r="11" spans="1:9">
      <c r="A11" s="454">
        <v>5</v>
      </c>
      <c r="B11" s="459" t="s">
        <v>568</v>
      </c>
      <c r="C11" s="536">
        <v>54946741.806500003</v>
      </c>
      <c r="D11" s="536">
        <v>1013521410.1387999</v>
      </c>
      <c r="E11" s="536">
        <v>33261494.008549988</v>
      </c>
      <c r="F11" s="536">
        <v>16972979.142463997</v>
      </c>
      <c r="G11" s="536">
        <v>0</v>
      </c>
      <c r="H11" s="536">
        <v>71708.84</v>
      </c>
      <c r="I11" s="455">
        <f t="shared" si="0"/>
        <v>1018233678.7942859</v>
      </c>
    </row>
    <row r="12" spans="1:9">
      <c r="A12" s="454">
        <v>6</v>
      </c>
      <c r="B12" s="459" t="s">
        <v>569</v>
      </c>
      <c r="C12" s="536">
        <v>32776540.054600004</v>
      </c>
      <c r="D12" s="536">
        <v>349771125.60039967</v>
      </c>
      <c r="E12" s="536">
        <v>18216691.590319995</v>
      </c>
      <c r="F12" s="536">
        <v>6241789.6131319962</v>
      </c>
      <c r="G12" s="536">
        <v>0</v>
      </c>
      <c r="H12" s="536">
        <v>1115985.8065579999</v>
      </c>
      <c r="I12" s="455">
        <f t="shared" si="0"/>
        <v>358089184.45154768</v>
      </c>
    </row>
    <row r="13" spans="1:9">
      <c r="A13" s="454">
        <v>7</v>
      </c>
      <c r="B13" s="459" t="s">
        <v>570</v>
      </c>
      <c r="C13" s="536">
        <v>16797871.918499999</v>
      </c>
      <c r="D13" s="536">
        <v>390575372.04339993</v>
      </c>
      <c r="E13" s="536">
        <v>6920514.4102000007</v>
      </c>
      <c r="F13" s="536">
        <v>7626102.538829999</v>
      </c>
      <c r="G13" s="536">
        <v>0</v>
      </c>
      <c r="H13" s="536">
        <v>361656.41712</v>
      </c>
      <c r="I13" s="455">
        <f t="shared" si="0"/>
        <v>392826627.01286995</v>
      </c>
    </row>
    <row r="14" spans="1:9">
      <c r="A14" s="454">
        <v>8</v>
      </c>
      <c r="B14" s="459" t="s">
        <v>571</v>
      </c>
      <c r="C14" s="536">
        <v>11956901.270999996</v>
      </c>
      <c r="D14" s="536">
        <v>771821877.84130013</v>
      </c>
      <c r="E14" s="536">
        <v>7022616.1255099978</v>
      </c>
      <c r="F14" s="536">
        <v>15205525.577934001</v>
      </c>
      <c r="G14" s="536">
        <v>0</v>
      </c>
      <c r="H14" s="536">
        <v>367390.782259</v>
      </c>
      <c r="I14" s="455">
        <f t="shared" si="0"/>
        <v>761550637.40885615</v>
      </c>
    </row>
    <row r="15" spans="1:9">
      <c r="A15" s="454">
        <v>9</v>
      </c>
      <c r="B15" s="459" t="s">
        <v>572</v>
      </c>
      <c r="C15" s="536">
        <v>11728139.665899998</v>
      </c>
      <c r="D15" s="536">
        <v>425388160.27149999</v>
      </c>
      <c r="E15" s="536">
        <v>8038212.7755699996</v>
      </c>
      <c r="F15" s="536">
        <v>7844502.1687880019</v>
      </c>
      <c r="G15" s="536">
        <v>0</v>
      </c>
      <c r="H15" s="536">
        <v>129541.97491999999</v>
      </c>
      <c r="I15" s="455">
        <f t="shared" si="0"/>
        <v>421233584.99304199</v>
      </c>
    </row>
    <row r="16" spans="1:9">
      <c r="A16" s="454">
        <v>10</v>
      </c>
      <c r="B16" s="459" t="s">
        <v>573</v>
      </c>
      <c r="C16" s="536">
        <v>1168468.3961</v>
      </c>
      <c r="D16" s="536">
        <v>110730323.98139998</v>
      </c>
      <c r="E16" s="536">
        <v>1362852.326330001</v>
      </c>
      <c r="F16" s="536">
        <v>2067119.2967080004</v>
      </c>
      <c r="G16" s="536">
        <v>0</v>
      </c>
      <c r="H16" s="536">
        <v>60815.72</v>
      </c>
      <c r="I16" s="455">
        <f t="shared" si="0"/>
        <v>108468820.75446197</v>
      </c>
    </row>
    <row r="17" spans="1:9">
      <c r="A17" s="454">
        <v>11</v>
      </c>
      <c r="B17" s="459" t="s">
        <v>574</v>
      </c>
      <c r="C17" s="536">
        <v>7736787.1208999995</v>
      </c>
      <c r="D17" s="536">
        <v>102031512.07420005</v>
      </c>
      <c r="E17" s="536">
        <v>2991313.2262600008</v>
      </c>
      <c r="F17" s="536">
        <v>1968875.7568320001</v>
      </c>
      <c r="G17" s="536">
        <v>0</v>
      </c>
      <c r="H17" s="536">
        <v>256508.313563</v>
      </c>
      <c r="I17" s="455">
        <f t="shared" si="0"/>
        <v>104808110.21200804</v>
      </c>
    </row>
    <row r="18" spans="1:9">
      <c r="A18" s="454">
        <v>12</v>
      </c>
      <c r="B18" s="459" t="s">
        <v>575</v>
      </c>
      <c r="C18" s="536">
        <v>40755602.98619999</v>
      </c>
      <c r="D18" s="536">
        <v>1264343888.9622991</v>
      </c>
      <c r="E18" s="536">
        <v>21461623.920160007</v>
      </c>
      <c r="F18" s="536">
        <v>24391935.799643997</v>
      </c>
      <c r="G18" s="536">
        <v>0</v>
      </c>
      <c r="H18" s="536">
        <v>3953453.9690569998</v>
      </c>
      <c r="I18" s="455">
        <f t="shared" si="0"/>
        <v>1259245932.2286952</v>
      </c>
    </row>
    <row r="19" spans="1:9">
      <c r="A19" s="454">
        <v>13</v>
      </c>
      <c r="B19" s="459" t="s">
        <v>576</v>
      </c>
      <c r="C19" s="536">
        <v>10405275.477299998</v>
      </c>
      <c r="D19" s="536">
        <v>536332735.6983</v>
      </c>
      <c r="E19" s="536">
        <v>6397887.582369999</v>
      </c>
      <c r="F19" s="536">
        <v>10340339.508030003</v>
      </c>
      <c r="G19" s="536">
        <v>0</v>
      </c>
      <c r="H19" s="536">
        <v>560245.22</v>
      </c>
      <c r="I19" s="455">
        <f t="shared" si="0"/>
        <v>529999784.08520001</v>
      </c>
    </row>
    <row r="20" spans="1:9">
      <c r="A20" s="454">
        <v>14</v>
      </c>
      <c r="B20" s="459" t="s">
        <v>577</v>
      </c>
      <c r="C20" s="536">
        <v>95289691.925699994</v>
      </c>
      <c r="D20" s="536">
        <v>1271709193.2275009</v>
      </c>
      <c r="E20" s="536">
        <v>50312842.754560009</v>
      </c>
      <c r="F20" s="536">
        <v>21099585.451591998</v>
      </c>
      <c r="G20" s="536">
        <v>0</v>
      </c>
      <c r="H20" s="536">
        <v>256198.686464</v>
      </c>
      <c r="I20" s="455">
        <f t="shared" si="0"/>
        <v>1295586456.9470489</v>
      </c>
    </row>
    <row r="21" spans="1:9">
      <c r="A21" s="454">
        <v>15</v>
      </c>
      <c r="B21" s="459" t="s">
        <v>578</v>
      </c>
      <c r="C21" s="536">
        <v>28994294.274299998</v>
      </c>
      <c r="D21" s="536">
        <v>310173086.69700015</v>
      </c>
      <c r="E21" s="536">
        <v>12920517.401209999</v>
      </c>
      <c r="F21" s="536">
        <v>5364808.1588439969</v>
      </c>
      <c r="G21" s="536">
        <v>0</v>
      </c>
      <c r="H21" s="536">
        <v>370233.13</v>
      </c>
      <c r="I21" s="455">
        <f t="shared" si="0"/>
        <v>320882055.41124612</v>
      </c>
    </row>
    <row r="22" spans="1:9">
      <c r="A22" s="454">
        <v>16</v>
      </c>
      <c r="B22" s="459" t="s">
        <v>579</v>
      </c>
      <c r="C22" s="536">
        <v>1302885.5818999999</v>
      </c>
      <c r="D22" s="536">
        <v>173347969.76890001</v>
      </c>
      <c r="E22" s="536">
        <v>1797596.3002899997</v>
      </c>
      <c r="F22" s="536">
        <v>3302504.3145519998</v>
      </c>
      <c r="G22" s="536">
        <v>0</v>
      </c>
      <c r="H22" s="536">
        <v>1959273.08984</v>
      </c>
      <c r="I22" s="455">
        <f t="shared" si="0"/>
        <v>169550754.73595801</v>
      </c>
    </row>
    <row r="23" spans="1:9">
      <c r="A23" s="454">
        <v>17</v>
      </c>
      <c r="B23" s="459" t="s">
        <v>700</v>
      </c>
      <c r="C23" s="536">
        <v>2736472.5458000004</v>
      </c>
      <c r="D23" s="536">
        <v>197752899.82129997</v>
      </c>
      <c r="E23" s="536">
        <v>4811929.7421000004</v>
      </c>
      <c r="F23" s="536">
        <v>3144517.6697400003</v>
      </c>
      <c r="G23" s="536">
        <v>0</v>
      </c>
      <c r="H23" s="536">
        <v>17813.939999999999</v>
      </c>
      <c r="I23" s="455">
        <f t="shared" si="0"/>
        <v>192532924.95525998</v>
      </c>
    </row>
    <row r="24" spans="1:9">
      <c r="A24" s="454">
        <v>18</v>
      </c>
      <c r="B24" s="459" t="s">
        <v>580</v>
      </c>
      <c r="C24" s="536">
        <v>14975052.765000001</v>
      </c>
      <c r="D24" s="536">
        <v>1118568256.9480801</v>
      </c>
      <c r="E24" s="536">
        <v>5874698.8998400001</v>
      </c>
      <c r="F24" s="536">
        <v>21141661.211723361</v>
      </c>
      <c r="G24" s="536">
        <v>0</v>
      </c>
      <c r="H24" s="536">
        <v>67289.11</v>
      </c>
      <c r="I24" s="455">
        <f t="shared" si="0"/>
        <v>1106526949.6015167</v>
      </c>
    </row>
    <row r="25" spans="1:9">
      <c r="A25" s="454">
        <v>19</v>
      </c>
      <c r="B25" s="459" t="s">
        <v>581</v>
      </c>
      <c r="C25" s="536">
        <v>2228234.0315999999</v>
      </c>
      <c r="D25" s="536">
        <v>75910169.972000003</v>
      </c>
      <c r="E25" s="536">
        <v>761832.21532999992</v>
      </c>
      <c r="F25" s="536">
        <v>1502083.1819300002</v>
      </c>
      <c r="G25" s="536">
        <v>0</v>
      </c>
      <c r="H25" s="536">
        <v>143154.90299999999</v>
      </c>
      <c r="I25" s="455">
        <f t="shared" si="0"/>
        <v>75874488.606339991</v>
      </c>
    </row>
    <row r="26" spans="1:9">
      <c r="A26" s="454">
        <v>20</v>
      </c>
      <c r="B26" s="459" t="s">
        <v>699</v>
      </c>
      <c r="C26" s="536">
        <v>6889791.0849000011</v>
      </c>
      <c r="D26" s="536">
        <v>520282405.92059982</v>
      </c>
      <c r="E26" s="536">
        <v>4118972.2199299992</v>
      </c>
      <c r="F26" s="536">
        <v>9995684.7881860007</v>
      </c>
      <c r="G26" s="536">
        <v>0</v>
      </c>
      <c r="H26" s="536">
        <v>227784.75</v>
      </c>
      <c r="I26" s="455">
        <f t="shared" si="0"/>
        <v>513057539.99738383</v>
      </c>
    </row>
    <row r="27" spans="1:9">
      <c r="A27" s="454">
        <v>21</v>
      </c>
      <c r="B27" s="459" t="s">
        <v>582</v>
      </c>
      <c r="C27" s="536">
        <v>2743315.3362000003</v>
      </c>
      <c r="D27" s="536">
        <v>78897291.790700004</v>
      </c>
      <c r="E27" s="536">
        <v>1212372.6540600003</v>
      </c>
      <c r="F27" s="536">
        <v>1554768.7857819996</v>
      </c>
      <c r="G27" s="536">
        <v>0</v>
      </c>
      <c r="H27" s="536">
        <v>98749.06</v>
      </c>
      <c r="I27" s="455">
        <f t="shared" si="0"/>
        <v>78873465.687058002</v>
      </c>
    </row>
    <row r="28" spans="1:9">
      <c r="A28" s="454">
        <v>22</v>
      </c>
      <c r="B28" s="459" t="s">
        <v>583</v>
      </c>
      <c r="C28" s="536">
        <v>643715.12569999998</v>
      </c>
      <c r="D28" s="536">
        <v>229819505.80336979</v>
      </c>
      <c r="E28" s="536">
        <v>305197.39828000008</v>
      </c>
      <c r="F28" s="536">
        <v>4479756.8614882771</v>
      </c>
      <c r="G28" s="536">
        <v>0</v>
      </c>
      <c r="H28" s="536">
        <v>68375.100000000006</v>
      </c>
      <c r="I28" s="455">
        <f t="shared" si="0"/>
        <v>225678266.66930151</v>
      </c>
    </row>
    <row r="29" spans="1:9">
      <c r="A29" s="454">
        <v>23</v>
      </c>
      <c r="B29" s="459" t="s">
        <v>584</v>
      </c>
      <c r="C29" s="536">
        <v>108733696.84139998</v>
      </c>
      <c r="D29" s="536">
        <v>3235202448.7271013</v>
      </c>
      <c r="E29" s="536">
        <v>55028440.152790003</v>
      </c>
      <c r="F29" s="536">
        <v>61793084.589597993</v>
      </c>
      <c r="G29" s="536">
        <v>0</v>
      </c>
      <c r="H29" s="536">
        <v>15927838.97755</v>
      </c>
      <c r="I29" s="455">
        <f t="shared" si="0"/>
        <v>3227114620.8261132</v>
      </c>
    </row>
    <row r="30" spans="1:9">
      <c r="A30" s="454">
        <v>24</v>
      </c>
      <c r="B30" s="459" t="s">
        <v>698</v>
      </c>
      <c r="C30" s="536">
        <v>19909120.648400005</v>
      </c>
      <c r="D30" s="536">
        <v>753854719.24900019</v>
      </c>
      <c r="E30" s="536">
        <v>12507009.184329996</v>
      </c>
      <c r="F30" s="536">
        <v>14310173.089285998</v>
      </c>
      <c r="G30" s="536">
        <v>0</v>
      </c>
      <c r="H30" s="536">
        <v>2255885.6666890001</v>
      </c>
      <c r="I30" s="455">
        <f t="shared" si="0"/>
        <v>746946657.62378418</v>
      </c>
    </row>
    <row r="31" spans="1:9">
      <c r="A31" s="454">
        <v>25</v>
      </c>
      <c r="B31" s="459" t="s">
        <v>585</v>
      </c>
      <c r="C31" s="536">
        <v>59503026.553999975</v>
      </c>
      <c r="D31" s="536">
        <v>1573552012.1560993</v>
      </c>
      <c r="E31" s="536">
        <v>27317667.710989993</v>
      </c>
      <c r="F31" s="536">
        <v>30348191.065713998</v>
      </c>
      <c r="G31" s="536">
        <v>0</v>
      </c>
      <c r="H31" s="536">
        <v>13251622.021369999</v>
      </c>
      <c r="I31" s="455">
        <f t="shared" si="0"/>
        <v>1575389179.9333954</v>
      </c>
    </row>
    <row r="32" spans="1:9">
      <c r="A32" s="454">
        <v>26</v>
      </c>
      <c r="B32" s="459" t="s">
        <v>695</v>
      </c>
      <c r="C32" s="536">
        <v>57673449.824100025</v>
      </c>
      <c r="D32" s="536">
        <v>688180285.89729977</v>
      </c>
      <c r="E32" s="536">
        <v>38767438.391929999</v>
      </c>
      <c r="F32" s="536">
        <v>13133466.460134571</v>
      </c>
      <c r="G32" s="536">
        <v>0</v>
      </c>
      <c r="H32" s="536">
        <v>1712845.5744469999</v>
      </c>
      <c r="I32" s="455">
        <f t="shared" si="0"/>
        <v>693952830.86933517</v>
      </c>
    </row>
    <row r="33" spans="1:10">
      <c r="A33" s="454">
        <v>27</v>
      </c>
      <c r="B33" s="454" t="s">
        <v>586</v>
      </c>
      <c r="C33" s="536">
        <v>282443462.48000002</v>
      </c>
      <c r="D33" s="536">
        <v>2156089843.5779042</v>
      </c>
      <c r="E33" s="536">
        <v>116885279.56999999</v>
      </c>
      <c r="F33" s="536">
        <v>4903685.4000000004</v>
      </c>
      <c r="G33" s="536">
        <v>0</v>
      </c>
      <c r="H33" s="536">
        <v>6812391.1099999985</v>
      </c>
      <c r="I33" s="455">
        <f t="shared" si="0"/>
        <v>2316744341.087904</v>
      </c>
    </row>
    <row r="34" spans="1:10">
      <c r="A34" s="454">
        <v>28</v>
      </c>
      <c r="B34" s="460" t="s">
        <v>108</v>
      </c>
      <c r="C34" s="535">
        <f>SUM(C7:C33)</f>
        <v>931589978.22430003</v>
      </c>
      <c r="D34" s="535">
        <f t="shared" ref="D34:H34" si="1">SUM(D7:D33)</f>
        <v>23298661499.882256</v>
      </c>
      <c r="E34" s="535">
        <f t="shared" si="1"/>
        <v>467885002.53398997</v>
      </c>
      <c r="F34" s="535">
        <f t="shared" si="1"/>
        <v>313466684.74692619</v>
      </c>
      <c r="G34" s="535">
        <v>44065711.869999997</v>
      </c>
      <c r="H34" s="535">
        <f t="shared" si="1"/>
        <v>51362587.022836998</v>
      </c>
      <c r="I34" s="537">
        <f t="shared" si="0"/>
        <v>23404834078.955643</v>
      </c>
    </row>
    <row r="35" spans="1:10">
      <c r="A35" s="461"/>
      <c r="B35" s="461"/>
      <c r="C35" s="461"/>
      <c r="D35" s="461"/>
      <c r="E35" s="461"/>
      <c r="F35" s="461"/>
      <c r="G35" s="461"/>
      <c r="H35" s="461"/>
      <c r="I35" s="461"/>
      <c r="J35" s="461"/>
    </row>
    <row r="36" spans="1:10">
      <c r="A36" s="461"/>
      <c r="B36" s="493"/>
      <c r="C36" s="461"/>
      <c r="D36" s="461"/>
      <c r="E36" s="461"/>
      <c r="F36" s="461"/>
      <c r="G36" s="461"/>
      <c r="H36" s="461"/>
      <c r="I36" s="461"/>
      <c r="J36" s="461"/>
    </row>
    <row r="37" spans="1:10">
      <c r="A37" s="461"/>
      <c r="B37" s="461"/>
      <c r="C37" s="461"/>
      <c r="D37" s="461"/>
      <c r="E37" s="461"/>
      <c r="F37" s="461"/>
      <c r="G37" s="461"/>
      <c r="H37" s="461"/>
      <c r="I37" s="461"/>
      <c r="J37" s="461"/>
    </row>
    <row r="38" spans="1:10">
      <c r="A38" s="461"/>
      <c r="B38" s="461"/>
      <c r="C38" s="461"/>
      <c r="D38" s="461"/>
      <c r="E38" s="461"/>
      <c r="F38" s="461"/>
      <c r="G38" s="461"/>
      <c r="H38" s="461"/>
      <c r="I38" s="461"/>
      <c r="J38" s="461"/>
    </row>
    <row r="39" spans="1:10">
      <c r="A39" s="461"/>
      <c r="B39" s="461"/>
      <c r="C39" s="461"/>
      <c r="D39" s="461"/>
      <c r="E39" s="461"/>
      <c r="F39" s="461"/>
      <c r="G39" s="461"/>
      <c r="H39" s="461"/>
      <c r="I39" s="461"/>
      <c r="J39" s="461"/>
    </row>
    <row r="40" spans="1:10">
      <c r="A40" s="461"/>
      <c r="B40" s="461"/>
      <c r="C40" s="461"/>
      <c r="D40" s="461"/>
      <c r="E40" s="461"/>
      <c r="F40" s="461"/>
      <c r="G40" s="461"/>
      <c r="H40" s="461"/>
      <c r="I40" s="461"/>
      <c r="J40" s="461"/>
    </row>
    <row r="41" spans="1:10">
      <c r="A41" s="461"/>
      <c r="B41" s="461"/>
      <c r="C41" s="461"/>
      <c r="D41" s="461"/>
      <c r="E41" s="461"/>
      <c r="F41" s="461"/>
      <c r="G41" s="461"/>
      <c r="H41" s="461"/>
      <c r="I41" s="461"/>
      <c r="J41" s="461"/>
    </row>
    <row r="42" spans="1:10">
      <c r="A42" s="494"/>
      <c r="B42" s="494"/>
      <c r="C42" s="461"/>
      <c r="D42" s="461"/>
      <c r="E42" s="461"/>
      <c r="F42" s="461"/>
      <c r="G42" s="461"/>
      <c r="H42" s="461"/>
      <c r="I42" s="461"/>
      <c r="J42" s="461"/>
    </row>
    <row r="43" spans="1:10">
      <c r="A43" s="494"/>
      <c r="B43" s="494"/>
      <c r="C43" s="461"/>
      <c r="D43" s="461"/>
      <c r="E43" s="461"/>
      <c r="F43" s="461"/>
      <c r="G43" s="461"/>
      <c r="H43" s="461"/>
      <c r="I43" s="461"/>
      <c r="J43" s="461"/>
    </row>
    <row r="44" spans="1:10">
      <c r="A44" s="461"/>
      <c r="B44" s="461"/>
      <c r="C44" s="461"/>
      <c r="D44" s="461"/>
      <c r="E44" s="461"/>
      <c r="F44" s="461"/>
      <c r="G44" s="461"/>
      <c r="H44" s="461"/>
      <c r="I44" s="461"/>
      <c r="J44" s="461"/>
    </row>
    <row r="45" spans="1:10">
      <c r="A45" s="461"/>
      <c r="B45" s="461"/>
      <c r="C45" s="461"/>
      <c r="D45" s="461"/>
      <c r="E45" s="461"/>
      <c r="F45" s="461"/>
      <c r="G45" s="461"/>
      <c r="H45" s="461"/>
      <c r="I45" s="461"/>
      <c r="J45" s="461"/>
    </row>
    <row r="46" spans="1:10">
      <c r="A46" s="461"/>
      <c r="B46" s="461"/>
      <c r="C46" s="461"/>
      <c r="D46" s="461"/>
      <c r="E46" s="461"/>
      <c r="F46" s="461"/>
      <c r="G46" s="461"/>
      <c r="H46" s="461"/>
      <c r="I46" s="461"/>
      <c r="J46" s="461"/>
    </row>
    <row r="47" spans="1:10">
      <c r="A47" s="461"/>
      <c r="B47" s="461"/>
      <c r="C47" s="461"/>
      <c r="D47" s="461"/>
      <c r="E47" s="461"/>
      <c r="F47" s="461"/>
      <c r="G47" s="461"/>
      <c r="H47" s="461"/>
      <c r="I47" s="461"/>
      <c r="J47" s="46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C13" sqref="C13:D18"/>
    </sheetView>
  </sheetViews>
  <sheetFormatPr defaultColWidth="9.08984375" defaultRowHeight="12"/>
  <cols>
    <col min="1" max="1" width="11.90625" style="458" bestFit="1" customWidth="1"/>
    <col min="2" max="2" width="108" style="458" bestFit="1" customWidth="1"/>
    <col min="3" max="4" width="35.54296875" style="458" customWidth="1"/>
    <col min="5" max="16384" width="9.08984375" style="458"/>
  </cols>
  <sheetData>
    <row r="1" spans="1:4" s="662" customFormat="1" ht="13">
      <c r="A1" s="661" t="s">
        <v>30</v>
      </c>
      <c r="B1" s="654" t="str">
        <f>'Info '!C2</f>
        <v>JSC TBC Bank</v>
      </c>
    </row>
    <row r="2" spans="1:4" s="662" customFormat="1" ht="13">
      <c r="A2" s="661" t="s">
        <v>31</v>
      </c>
      <c r="B2" s="663">
        <f>'1. key ratios '!B2</f>
        <v>44561</v>
      </c>
    </row>
    <row r="3" spans="1:4">
      <c r="A3" s="450" t="s">
        <v>587</v>
      </c>
    </row>
    <row r="5" spans="1:4" ht="24">
      <c r="A5" s="770" t="s">
        <v>588</v>
      </c>
      <c r="B5" s="770"/>
      <c r="C5" s="482" t="s">
        <v>589</v>
      </c>
      <c r="D5" s="482" t="s">
        <v>590</v>
      </c>
    </row>
    <row r="6" spans="1:4">
      <c r="A6" s="462">
        <v>1</v>
      </c>
      <c r="B6" s="463" t="s">
        <v>591</v>
      </c>
      <c r="C6" s="535">
        <v>744250787.34944999</v>
      </c>
      <c r="D6" s="535">
        <v>4327236.4368599998</v>
      </c>
    </row>
    <row r="7" spans="1:4">
      <c r="A7" s="464">
        <v>2</v>
      </c>
      <c r="B7" s="463" t="s">
        <v>592</v>
      </c>
      <c r="C7" s="535">
        <f>SUM(C8:C11)</f>
        <v>127752656.909398</v>
      </c>
      <c r="D7" s="535">
        <f>SUM(D8:D11)</f>
        <v>418882.65202400001</v>
      </c>
    </row>
    <row r="8" spans="1:4">
      <c r="A8" s="465">
        <v>2.1</v>
      </c>
      <c r="B8" s="466" t="s">
        <v>703</v>
      </c>
      <c r="C8" s="536">
        <v>85543821.983970001</v>
      </c>
      <c r="D8" s="536">
        <v>418882.65202400001</v>
      </c>
    </row>
    <row r="9" spans="1:4">
      <c r="A9" s="465">
        <v>2.2000000000000002</v>
      </c>
      <c r="B9" s="466" t="s">
        <v>701</v>
      </c>
      <c r="C9" s="536">
        <v>32536995.562527999</v>
      </c>
      <c r="D9" s="536">
        <v>0</v>
      </c>
    </row>
    <row r="10" spans="1:4">
      <c r="A10" s="465">
        <v>2.2999999999999998</v>
      </c>
      <c r="B10" s="466" t="s">
        <v>593</v>
      </c>
      <c r="C10" s="536">
        <v>0</v>
      </c>
      <c r="D10" s="536">
        <v>0</v>
      </c>
    </row>
    <row r="11" spans="1:4">
      <c r="A11" s="465">
        <v>2.4</v>
      </c>
      <c r="B11" s="466" t="s">
        <v>594</v>
      </c>
      <c r="C11" s="536">
        <v>9671839.3629000001</v>
      </c>
      <c r="D11" s="536">
        <v>0</v>
      </c>
    </row>
    <row r="12" spans="1:4">
      <c r="A12" s="462">
        <v>3</v>
      </c>
      <c r="B12" s="463" t="s">
        <v>595</v>
      </c>
      <c r="C12" s="535">
        <f>SUM(C13:C18)</f>
        <v>173188455.78884792</v>
      </c>
      <c r="D12" s="535">
        <f>SUM(D13:D18)</f>
        <v>299708.79030500021</v>
      </c>
    </row>
    <row r="13" spans="1:4">
      <c r="A13" s="465">
        <v>3.1</v>
      </c>
      <c r="B13" s="466" t="s">
        <v>596</v>
      </c>
      <c r="C13" s="536">
        <v>12361125.137576999</v>
      </c>
      <c r="D13" s="536">
        <v>0</v>
      </c>
    </row>
    <row r="14" spans="1:4">
      <c r="A14" s="465">
        <v>3.2</v>
      </c>
      <c r="B14" s="466" t="s">
        <v>597</v>
      </c>
      <c r="C14" s="536">
        <v>36402208.931562923</v>
      </c>
      <c r="D14" s="536">
        <v>282494.8615030002</v>
      </c>
    </row>
    <row r="15" spans="1:4">
      <c r="A15" s="465">
        <v>3.3</v>
      </c>
      <c r="B15" s="466" t="s">
        <v>692</v>
      </c>
      <c r="C15" s="536">
        <v>60422998.302538998</v>
      </c>
      <c r="D15" s="536">
        <v>0</v>
      </c>
    </row>
    <row r="16" spans="1:4">
      <c r="A16" s="465">
        <v>3.4</v>
      </c>
      <c r="B16" s="466" t="s">
        <v>702</v>
      </c>
      <c r="C16" s="536">
        <v>45344371.592448004</v>
      </c>
      <c r="D16" s="536">
        <v>0</v>
      </c>
    </row>
    <row r="17" spans="1:4">
      <c r="A17" s="464">
        <v>3.5</v>
      </c>
      <c r="B17" s="466" t="s">
        <v>598</v>
      </c>
      <c r="C17" s="536">
        <v>8618902.2556020003</v>
      </c>
      <c r="D17" s="536">
        <v>17213.928801999999</v>
      </c>
    </row>
    <row r="18" spans="1:4">
      <c r="A18" s="465">
        <v>3.6</v>
      </c>
      <c r="B18" s="466" t="s">
        <v>599</v>
      </c>
      <c r="C18" s="536">
        <v>10038849.569119001</v>
      </c>
      <c r="D18" s="536">
        <v>0</v>
      </c>
    </row>
    <row r="19" spans="1:4">
      <c r="A19" s="467">
        <v>4</v>
      </c>
      <c r="B19" s="463" t="s">
        <v>600</v>
      </c>
      <c r="C19" s="535">
        <f>C6+C7-C12</f>
        <v>698814988.47000003</v>
      </c>
      <c r="D19" s="535">
        <f>D6+D7-D12</f>
        <v>4446410.2985789999</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7" sqref="C7"/>
    </sheetView>
  </sheetViews>
  <sheetFormatPr defaultColWidth="9.08984375" defaultRowHeight="12"/>
  <cols>
    <col min="1" max="1" width="11.90625" style="458" bestFit="1" customWidth="1"/>
    <col min="2" max="2" width="124.6328125" style="458" customWidth="1"/>
    <col min="3" max="3" width="31.54296875" style="458" customWidth="1"/>
    <col min="4" max="4" width="39.08984375" style="458" customWidth="1"/>
    <col min="5" max="16384" width="9.08984375" style="458"/>
  </cols>
  <sheetData>
    <row r="1" spans="1:4" s="662" customFormat="1" ht="13">
      <c r="A1" s="661" t="s">
        <v>30</v>
      </c>
      <c r="B1" s="654" t="str">
        <f>'Info '!C2</f>
        <v>JSC TBC Bank</v>
      </c>
    </row>
    <row r="2" spans="1:4" s="662" customFormat="1" ht="13">
      <c r="A2" s="661" t="s">
        <v>31</v>
      </c>
      <c r="B2" s="663">
        <f>'1. key ratios '!B2</f>
        <v>44561</v>
      </c>
    </row>
    <row r="3" spans="1:4">
      <c r="A3" s="450" t="s">
        <v>601</v>
      </c>
    </row>
    <row r="4" spans="1:4">
      <c r="A4" s="450"/>
    </row>
    <row r="5" spans="1:4" ht="15" customHeight="1">
      <c r="A5" s="771" t="s">
        <v>704</v>
      </c>
      <c r="B5" s="772"/>
      <c r="C5" s="761" t="s">
        <v>602</v>
      </c>
      <c r="D5" s="775" t="s">
        <v>603</v>
      </c>
    </row>
    <row r="6" spans="1:4">
      <c r="A6" s="773"/>
      <c r="B6" s="774"/>
      <c r="C6" s="764"/>
      <c r="D6" s="775"/>
    </row>
    <row r="7" spans="1:4">
      <c r="A7" s="460">
        <v>1</v>
      </c>
      <c r="B7" s="460" t="s">
        <v>591</v>
      </c>
      <c r="C7" s="535">
        <v>817066439.62999678</v>
      </c>
      <c r="D7" s="507"/>
    </row>
    <row r="8" spans="1:4">
      <c r="A8" s="454">
        <v>2</v>
      </c>
      <c r="B8" s="454" t="s">
        <v>604</v>
      </c>
      <c r="C8" s="536">
        <v>116805440.537312</v>
      </c>
      <c r="D8" s="507"/>
    </row>
    <row r="9" spans="1:4">
      <c r="A9" s="454">
        <v>3</v>
      </c>
      <c r="B9" s="468" t="s">
        <v>605</v>
      </c>
      <c r="C9" s="536">
        <v>0</v>
      </c>
      <c r="D9" s="507"/>
    </row>
    <row r="10" spans="1:4">
      <c r="A10" s="454">
        <v>4</v>
      </c>
      <c r="B10" s="454" t="s">
        <v>606</v>
      </c>
      <c r="C10" s="536">
        <v>284760864.37634045</v>
      </c>
      <c r="D10" s="507"/>
    </row>
    <row r="11" spans="1:4">
      <c r="A11" s="454">
        <v>5</v>
      </c>
      <c r="B11" s="469" t="s">
        <v>607</v>
      </c>
      <c r="C11" s="536">
        <v>55409452.835616</v>
      </c>
      <c r="D11" s="507"/>
    </row>
    <row r="12" spans="1:4">
      <c r="A12" s="454">
        <v>6</v>
      </c>
      <c r="B12" s="469" t="s">
        <v>608</v>
      </c>
      <c r="C12" s="536">
        <v>94087414.713115007</v>
      </c>
      <c r="D12" s="507"/>
    </row>
    <row r="13" spans="1:4">
      <c r="A13" s="454">
        <v>7</v>
      </c>
      <c r="B13" s="469" t="s">
        <v>609</v>
      </c>
      <c r="C13" s="536">
        <v>81744333.171155334</v>
      </c>
      <c r="D13" s="507"/>
    </row>
    <row r="14" spans="1:4">
      <c r="A14" s="454">
        <v>8</v>
      </c>
      <c r="B14" s="469" t="s">
        <v>610</v>
      </c>
      <c r="C14" s="536">
        <v>0</v>
      </c>
      <c r="D14" s="454"/>
    </row>
    <row r="15" spans="1:4">
      <c r="A15" s="454">
        <v>9</v>
      </c>
      <c r="B15" s="469" t="s">
        <v>611</v>
      </c>
      <c r="C15" s="536">
        <v>0</v>
      </c>
      <c r="D15" s="454"/>
    </row>
    <row r="16" spans="1:4">
      <c r="A16" s="454">
        <v>10</v>
      </c>
      <c r="B16" s="469" t="s">
        <v>612</v>
      </c>
      <c r="C16" s="536">
        <v>0</v>
      </c>
      <c r="D16" s="507"/>
    </row>
    <row r="17" spans="1:4">
      <c r="A17" s="454">
        <v>11</v>
      </c>
      <c r="B17" s="469" t="s">
        <v>613</v>
      </c>
      <c r="C17" s="536">
        <v>45826644.643583618</v>
      </c>
      <c r="D17" s="454"/>
    </row>
    <row r="18" spans="1:4">
      <c r="A18" s="454">
        <v>12</v>
      </c>
      <c r="B18" s="466" t="s">
        <v>709</v>
      </c>
      <c r="C18" s="536">
        <v>0</v>
      </c>
      <c r="D18" s="507"/>
    </row>
    <row r="19" spans="1:4">
      <c r="A19" s="460">
        <v>13</v>
      </c>
      <c r="B19" s="495" t="s">
        <v>600</v>
      </c>
      <c r="C19" s="535">
        <v>7693019.0128704803</v>
      </c>
      <c r="D19" s="508"/>
    </row>
    <row r="22" spans="1:4">
      <c r="B22" s="448"/>
    </row>
    <row r="23" spans="1:4">
      <c r="B23" s="449"/>
    </row>
    <row r="24" spans="1:4">
      <c r="B24" s="45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zoomScale="85" zoomScaleNormal="85" workbookViewId="0">
      <selection activeCell="C8" sqref="C8:T22"/>
    </sheetView>
  </sheetViews>
  <sheetFormatPr defaultColWidth="9.08984375" defaultRowHeight="12"/>
  <cols>
    <col min="1" max="1" width="11.90625" style="458" bestFit="1" customWidth="1"/>
    <col min="2" max="2" width="47.36328125" style="458" customWidth="1"/>
    <col min="3" max="3" width="17.36328125" style="458" bestFit="1" customWidth="1"/>
    <col min="4" max="4" width="13.90625" style="458" bestFit="1" customWidth="1"/>
    <col min="5" max="5" width="15.6328125" style="458" bestFit="1" customWidth="1"/>
    <col min="6" max="6" width="16" style="458" bestFit="1" customWidth="1"/>
    <col min="7" max="7" width="13.54296875" style="458" bestFit="1" customWidth="1"/>
    <col min="8" max="8" width="15.6328125" style="458" bestFit="1" customWidth="1"/>
    <col min="9" max="9" width="24.36328125" style="458" bestFit="1" customWidth="1"/>
    <col min="10" max="10" width="23.90625" style="458" bestFit="1" customWidth="1"/>
    <col min="11" max="11" width="15.6328125" style="458" bestFit="1" customWidth="1"/>
    <col min="12" max="12" width="12.36328125" style="458" bestFit="1" customWidth="1"/>
    <col min="13" max="13" width="16" style="458" bestFit="1" customWidth="1"/>
    <col min="14" max="14" width="23.90625" style="458" bestFit="1" customWidth="1"/>
    <col min="15" max="15" width="24.54296875" style="458" bestFit="1" customWidth="1"/>
    <col min="16" max="16" width="22.90625" style="458" bestFit="1" customWidth="1"/>
    <col min="17" max="17" width="20.36328125" style="458" bestFit="1" customWidth="1"/>
    <col min="18" max="19" width="20.6328125" style="458" bestFit="1" customWidth="1"/>
    <col min="20" max="20" width="14.453125" style="458" bestFit="1" customWidth="1"/>
    <col min="21" max="21" width="22.36328125" style="458" bestFit="1" customWidth="1"/>
    <col min="22" max="22" width="20" style="458" customWidth="1"/>
    <col min="23" max="16384" width="9.08984375" style="458"/>
  </cols>
  <sheetData>
    <row r="1" spans="1:41" s="662" customFormat="1" ht="13">
      <c r="A1" s="661" t="s">
        <v>30</v>
      </c>
      <c r="B1" s="654" t="str">
        <f>'Info '!C2</f>
        <v>JSC TBC Bank</v>
      </c>
    </row>
    <row r="2" spans="1:41" s="662" customFormat="1" ht="13">
      <c r="A2" s="661" t="s">
        <v>31</v>
      </c>
      <c r="B2" s="663">
        <f>'1. key ratios '!B2</f>
        <v>44561</v>
      </c>
      <c r="C2" s="664"/>
    </row>
    <row r="3" spans="1:41">
      <c r="A3" s="450" t="s">
        <v>614</v>
      </c>
    </row>
    <row r="5" spans="1:41" ht="15" customHeight="1">
      <c r="A5" s="761" t="s">
        <v>539</v>
      </c>
      <c r="B5" s="763"/>
      <c r="C5" s="778" t="s">
        <v>615</v>
      </c>
      <c r="D5" s="779"/>
      <c r="E5" s="779"/>
      <c r="F5" s="779"/>
      <c r="G5" s="779"/>
      <c r="H5" s="779"/>
      <c r="I5" s="779"/>
      <c r="J5" s="779"/>
      <c r="K5" s="779"/>
      <c r="L5" s="779"/>
      <c r="M5" s="779"/>
      <c r="N5" s="779"/>
      <c r="O5" s="779"/>
      <c r="P5" s="779"/>
      <c r="Q5" s="779"/>
      <c r="R5" s="779"/>
      <c r="S5" s="779"/>
      <c r="T5" s="779"/>
      <c r="U5" s="780"/>
      <c r="V5" s="496"/>
    </row>
    <row r="6" spans="1:41">
      <c r="A6" s="776"/>
      <c r="B6" s="777"/>
      <c r="C6" s="781" t="s">
        <v>108</v>
      </c>
      <c r="D6" s="783" t="s">
        <v>616</v>
      </c>
      <c r="E6" s="783"/>
      <c r="F6" s="768"/>
      <c r="G6" s="784" t="s">
        <v>617</v>
      </c>
      <c r="H6" s="785"/>
      <c r="I6" s="785"/>
      <c r="J6" s="785"/>
      <c r="K6" s="786"/>
      <c r="L6" s="484"/>
      <c r="M6" s="787" t="s">
        <v>618</v>
      </c>
      <c r="N6" s="787"/>
      <c r="O6" s="768"/>
      <c r="P6" s="768"/>
      <c r="Q6" s="768"/>
      <c r="R6" s="768"/>
      <c r="S6" s="768"/>
      <c r="T6" s="768"/>
      <c r="U6" s="768"/>
      <c r="V6" s="484"/>
    </row>
    <row r="7" spans="1:41" ht="24">
      <c r="A7" s="764"/>
      <c r="B7" s="766"/>
      <c r="C7" s="782"/>
      <c r="D7" s="497"/>
      <c r="E7" s="489" t="s">
        <v>619</v>
      </c>
      <c r="F7" s="489" t="s">
        <v>620</v>
      </c>
      <c r="G7" s="487"/>
      <c r="H7" s="489" t="s">
        <v>619</v>
      </c>
      <c r="I7" s="489" t="s">
        <v>621</v>
      </c>
      <c r="J7" s="489" t="s">
        <v>622</v>
      </c>
      <c r="K7" s="489" t="s">
        <v>623</v>
      </c>
      <c r="L7" s="483"/>
      <c r="M7" s="478" t="s">
        <v>624</v>
      </c>
      <c r="N7" s="489" t="s">
        <v>622</v>
      </c>
      <c r="O7" s="489" t="s">
        <v>625</v>
      </c>
      <c r="P7" s="489" t="s">
        <v>626</v>
      </c>
      <c r="Q7" s="489" t="s">
        <v>627</v>
      </c>
      <c r="R7" s="489" t="s">
        <v>628</v>
      </c>
      <c r="S7" s="489" t="s">
        <v>629</v>
      </c>
      <c r="T7" s="498" t="s">
        <v>630</v>
      </c>
      <c r="U7" s="489" t="s">
        <v>631</v>
      </c>
      <c r="V7" s="496"/>
    </row>
    <row r="8" spans="1:41">
      <c r="A8" s="499">
        <v>1</v>
      </c>
      <c r="B8" s="460" t="s">
        <v>632</v>
      </c>
      <c r="C8" s="535">
        <v>16739135186.673344</v>
      </c>
      <c r="D8" s="536">
        <v>15205829476.799644</v>
      </c>
      <c r="E8" s="536">
        <v>110252207.166688</v>
      </c>
      <c r="F8" s="536">
        <v>146717.468704</v>
      </c>
      <c r="G8" s="536">
        <v>884194693.53532803</v>
      </c>
      <c r="H8" s="536">
        <v>75610357.108319998</v>
      </c>
      <c r="I8" s="536">
        <v>28437777.558752</v>
      </c>
      <c r="J8" s="536">
        <v>29077140.463199999</v>
      </c>
      <c r="K8" s="536">
        <v>6242.26</v>
      </c>
      <c r="L8" s="536">
        <v>649111016.33837199</v>
      </c>
      <c r="M8" s="536">
        <v>149517396.65252799</v>
      </c>
      <c r="N8" s="536">
        <v>50747674.614160001</v>
      </c>
      <c r="O8" s="536">
        <v>86002383.075967997</v>
      </c>
      <c r="P8" s="536">
        <v>32728948.337503999</v>
      </c>
      <c r="Q8" s="536">
        <v>28134967.732832</v>
      </c>
      <c r="R8" s="536">
        <v>31395468.656672001</v>
      </c>
      <c r="S8" s="536">
        <v>70052.577072</v>
      </c>
      <c r="T8" s="536">
        <v>451.574656</v>
      </c>
      <c r="U8" s="536">
        <v>75030775.006323993</v>
      </c>
      <c r="V8" s="461"/>
      <c r="W8" s="461"/>
      <c r="X8" s="461"/>
      <c r="Y8" s="461"/>
      <c r="Z8" s="461"/>
      <c r="AA8" s="461"/>
      <c r="AB8" s="461"/>
      <c r="AC8" s="461"/>
      <c r="AD8" s="461"/>
      <c r="AE8" s="461"/>
      <c r="AF8" s="461"/>
      <c r="AG8" s="461"/>
      <c r="AH8" s="461"/>
      <c r="AI8" s="461"/>
      <c r="AJ8" s="461"/>
      <c r="AK8" s="461"/>
      <c r="AL8" s="461"/>
      <c r="AM8" s="461"/>
      <c r="AN8" s="461"/>
      <c r="AO8" s="461"/>
    </row>
    <row r="9" spans="1:41">
      <c r="A9" s="454">
        <v>1.1000000000000001</v>
      </c>
      <c r="B9" s="480" t="s">
        <v>633</v>
      </c>
      <c r="C9" s="538">
        <v>0</v>
      </c>
      <c r="D9" s="536">
        <v>0</v>
      </c>
      <c r="E9" s="536">
        <v>0</v>
      </c>
      <c r="F9" s="536">
        <v>0</v>
      </c>
      <c r="G9" s="536">
        <v>0</v>
      </c>
      <c r="H9" s="536">
        <v>0</v>
      </c>
      <c r="I9" s="536">
        <v>0</v>
      </c>
      <c r="J9" s="536">
        <v>0</v>
      </c>
      <c r="K9" s="536">
        <v>0</v>
      </c>
      <c r="L9" s="536">
        <v>0</v>
      </c>
      <c r="M9" s="536">
        <v>0</v>
      </c>
      <c r="N9" s="536">
        <v>0</v>
      </c>
      <c r="O9" s="536">
        <v>0</v>
      </c>
      <c r="P9" s="536">
        <v>0</v>
      </c>
      <c r="Q9" s="536">
        <v>0</v>
      </c>
      <c r="R9" s="536">
        <v>0</v>
      </c>
      <c r="S9" s="536">
        <v>0</v>
      </c>
      <c r="T9" s="536">
        <v>0</v>
      </c>
      <c r="U9" s="536">
        <v>0</v>
      </c>
      <c r="V9" s="461"/>
      <c r="W9" s="461"/>
      <c r="X9" s="461"/>
      <c r="Y9" s="461"/>
      <c r="Z9" s="461"/>
      <c r="AA9" s="461"/>
      <c r="AB9" s="461"/>
      <c r="AC9" s="461"/>
      <c r="AD9" s="461"/>
      <c r="AE9" s="461"/>
      <c r="AF9" s="461"/>
      <c r="AG9" s="461"/>
      <c r="AH9" s="461"/>
      <c r="AI9" s="461"/>
      <c r="AJ9" s="461"/>
      <c r="AK9" s="461"/>
      <c r="AL9" s="461"/>
      <c r="AM9" s="461"/>
      <c r="AN9" s="461"/>
      <c r="AO9" s="461"/>
    </row>
    <row r="10" spans="1:41">
      <c r="A10" s="454">
        <v>1.2</v>
      </c>
      <c r="B10" s="480" t="s">
        <v>634</v>
      </c>
      <c r="C10" s="538">
        <v>0</v>
      </c>
      <c r="D10" s="536">
        <v>0</v>
      </c>
      <c r="E10" s="536">
        <v>0</v>
      </c>
      <c r="F10" s="536">
        <v>0</v>
      </c>
      <c r="G10" s="536">
        <v>0</v>
      </c>
      <c r="H10" s="536">
        <v>0</v>
      </c>
      <c r="I10" s="536">
        <v>0</v>
      </c>
      <c r="J10" s="536">
        <v>0</v>
      </c>
      <c r="K10" s="536">
        <v>0</v>
      </c>
      <c r="L10" s="536">
        <v>0</v>
      </c>
      <c r="M10" s="536">
        <v>0</v>
      </c>
      <c r="N10" s="536">
        <v>0</v>
      </c>
      <c r="O10" s="536">
        <v>0</v>
      </c>
      <c r="P10" s="536">
        <v>0</v>
      </c>
      <c r="Q10" s="536">
        <v>0</v>
      </c>
      <c r="R10" s="536">
        <v>0</v>
      </c>
      <c r="S10" s="536">
        <v>0</v>
      </c>
      <c r="T10" s="536">
        <v>0</v>
      </c>
      <c r="U10" s="536">
        <v>0</v>
      </c>
      <c r="V10" s="461"/>
      <c r="W10" s="461"/>
      <c r="X10" s="461"/>
      <c r="Y10" s="461"/>
      <c r="Z10" s="461"/>
      <c r="AA10" s="461"/>
      <c r="AB10" s="461"/>
      <c r="AC10" s="461"/>
      <c r="AD10" s="461"/>
      <c r="AE10" s="461"/>
      <c r="AF10" s="461"/>
      <c r="AG10" s="461"/>
      <c r="AH10" s="461"/>
      <c r="AI10" s="461"/>
      <c r="AJ10" s="461"/>
      <c r="AK10" s="461"/>
      <c r="AL10" s="461"/>
      <c r="AM10" s="461"/>
      <c r="AN10" s="461"/>
      <c r="AO10" s="461"/>
    </row>
    <row r="11" spans="1:41">
      <c r="A11" s="454">
        <v>1.3</v>
      </c>
      <c r="B11" s="480" t="s">
        <v>635</v>
      </c>
      <c r="C11" s="538">
        <v>1069089.53</v>
      </c>
      <c r="D11" s="536">
        <v>1069089.53</v>
      </c>
      <c r="E11" s="536">
        <v>0</v>
      </c>
      <c r="F11" s="536">
        <v>0</v>
      </c>
      <c r="G11" s="536">
        <v>0</v>
      </c>
      <c r="H11" s="536">
        <v>0</v>
      </c>
      <c r="I11" s="536">
        <v>0</v>
      </c>
      <c r="J11" s="536">
        <v>0</v>
      </c>
      <c r="K11" s="536">
        <v>0</v>
      </c>
      <c r="L11" s="536">
        <v>0</v>
      </c>
      <c r="M11" s="536">
        <v>0</v>
      </c>
      <c r="N11" s="536">
        <v>0</v>
      </c>
      <c r="O11" s="536">
        <v>0</v>
      </c>
      <c r="P11" s="536">
        <v>0</v>
      </c>
      <c r="Q11" s="536">
        <v>0</v>
      </c>
      <c r="R11" s="536">
        <v>0</v>
      </c>
      <c r="S11" s="536">
        <v>0</v>
      </c>
      <c r="T11" s="536">
        <v>0</v>
      </c>
      <c r="U11" s="536">
        <v>0</v>
      </c>
      <c r="V11" s="461"/>
      <c r="W11" s="461"/>
      <c r="X11" s="461"/>
      <c r="Y11" s="461"/>
      <c r="Z11" s="461"/>
      <c r="AA11" s="461"/>
      <c r="AB11" s="461"/>
      <c r="AC11" s="461"/>
      <c r="AD11" s="461"/>
      <c r="AE11" s="461"/>
      <c r="AF11" s="461"/>
      <c r="AG11" s="461"/>
      <c r="AH11" s="461"/>
      <c r="AI11" s="461"/>
      <c r="AJ11" s="461"/>
      <c r="AK11" s="461"/>
      <c r="AL11" s="461"/>
      <c r="AM11" s="461"/>
      <c r="AN11" s="461"/>
      <c r="AO11" s="461"/>
    </row>
    <row r="12" spans="1:41">
      <c r="A12" s="454">
        <v>1.4</v>
      </c>
      <c r="B12" s="480" t="s">
        <v>636</v>
      </c>
      <c r="C12" s="538">
        <v>241775100.276052</v>
      </c>
      <c r="D12" s="536">
        <v>238994104.789588</v>
      </c>
      <c r="E12" s="536">
        <v>9500.84</v>
      </c>
      <c r="F12" s="536">
        <v>0</v>
      </c>
      <c r="G12" s="536">
        <v>142248.328912</v>
      </c>
      <c r="H12" s="536">
        <v>0</v>
      </c>
      <c r="I12" s="536">
        <v>1160.8699999999999</v>
      </c>
      <c r="J12" s="536">
        <v>0</v>
      </c>
      <c r="K12" s="536">
        <v>0</v>
      </c>
      <c r="L12" s="536">
        <v>2638747.1575520001</v>
      </c>
      <c r="M12" s="536">
        <v>20089.32992</v>
      </c>
      <c r="N12" s="536">
        <v>0</v>
      </c>
      <c r="O12" s="536">
        <v>0</v>
      </c>
      <c r="P12" s="536">
        <v>0</v>
      </c>
      <c r="Q12" s="536">
        <v>292243.47819200001</v>
      </c>
      <c r="R12" s="536">
        <v>272153.648736</v>
      </c>
      <c r="S12" s="536">
        <v>4181.76</v>
      </c>
      <c r="T12" s="536">
        <v>0</v>
      </c>
      <c r="U12" s="536">
        <v>107426.10555199999</v>
      </c>
      <c r="V12" s="461"/>
      <c r="W12" s="461"/>
      <c r="X12" s="461"/>
      <c r="Y12" s="461"/>
      <c r="Z12" s="461"/>
      <c r="AA12" s="461"/>
      <c r="AB12" s="461"/>
      <c r="AC12" s="461"/>
      <c r="AD12" s="461"/>
      <c r="AE12" s="461"/>
      <c r="AF12" s="461"/>
      <c r="AG12" s="461"/>
      <c r="AH12" s="461"/>
      <c r="AI12" s="461"/>
      <c r="AJ12" s="461"/>
      <c r="AK12" s="461"/>
      <c r="AL12" s="461"/>
      <c r="AM12" s="461"/>
      <c r="AN12" s="461"/>
      <c r="AO12" s="461"/>
    </row>
    <row r="13" spans="1:41">
      <c r="A13" s="454">
        <v>1.5</v>
      </c>
      <c r="B13" s="480" t="s">
        <v>637</v>
      </c>
      <c r="C13" s="538">
        <v>10138056902.891529</v>
      </c>
      <c r="D13" s="536">
        <v>8972757351.9233112</v>
      </c>
      <c r="E13" s="536">
        <v>52849290.132703997</v>
      </c>
      <c r="F13" s="536">
        <v>0</v>
      </c>
      <c r="G13" s="536">
        <v>759778639.37046397</v>
      </c>
      <c r="H13" s="536">
        <v>54449751.798607998</v>
      </c>
      <c r="I13" s="536">
        <v>10977853.311936</v>
      </c>
      <c r="J13" s="536">
        <v>16892193.949104</v>
      </c>
      <c r="K13" s="536">
        <v>0</v>
      </c>
      <c r="L13" s="536">
        <v>405520911.59775299</v>
      </c>
      <c r="M13" s="536">
        <v>102062829.831744</v>
      </c>
      <c r="N13" s="536">
        <v>18959082.642112002</v>
      </c>
      <c r="O13" s="536">
        <v>46572522.118271999</v>
      </c>
      <c r="P13" s="536">
        <v>21769549.402543999</v>
      </c>
      <c r="Q13" s="536">
        <v>20160698.314704001</v>
      </c>
      <c r="R13" s="536">
        <v>27471820.528928</v>
      </c>
      <c r="S13" s="536">
        <v>54185.449472</v>
      </c>
      <c r="T13" s="536">
        <v>0</v>
      </c>
      <c r="U13" s="536">
        <v>21745481.485273</v>
      </c>
      <c r="V13" s="461"/>
      <c r="W13" s="461"/>
      <c r="X13" s="461"/>
      <c r="Y13" s="461"/>
      <c r="Z13" s="461"/>
      <c r="AA13" s="461"/>
      <c r="AB13" s="461"/>
      <c r="AC13" s="461"/>
      <c r="AD13" s="461"/>
      <c r="AE13" s="461"/>
      <c r="AF13" s="461"/>
      <c r="AG13" s="461"/>
      <c r="AH13" s="461"/>
      <c r="AI13" s="461"/>
      <c r="AJ13" s="461"/>
      <c r="AK13" s="461"/>
      <c r="AL13" s="461"/>
      <c r="AM13" s="461"/>
      <c r="AN13" s="461"/>
      <c r="AO13" s="461"/>
    </row>
    <row r="14" spans="1:41">
      <c r="A14" s="454">
        <v>1.6</v>
      </c>
      <c r="B14" s="480" t="s">
        <v>638</v>
      </c>
      <c r="C14" s="538">
        <v>6358234093.9757633</v>
      </c>
      <c r="D14" s="536">
        <v>5993008930.5567436</v>
      </c>
      <c r="E14" s="536">
        <v>57393416.193984002</v>
      </c>
      <c r="F14" s="536">
        <v>146717.468704</v>
      </c>
      <c r="G14" s="536">
        <v>124273805.835952</v>
      </c>
      <c r="H14" s="536">
        <v>21160605.309712</v>
      </c>
      <c r="I14" s="536">
        <v>17458763.376816001</v>
      </c>
      <c r="J14" s="536">
        <v>12184946.514095999</v>
      </c>
      <c r="K14" s="536">
        <v>6242.26</v>
      </c>
      <c r="L14" s="536">
        <v>240951357.583067</v>
      </c>
      <c r="M14" s="536">
        <v>47434477.490864001</v>
      </c>
      <c r="N14" s="536">
        <v>31788591.972048</v>
      </c>
      <c r="O14" s="536">
        <v>39429860.957695998</v>
      </c>
      <c r="P14" s="536">
        <v>10959398.93496</v>
      </c>
      <c r="Q14" s="536">
        <v>7682025.9399359999</v>
      </c>
      <c r="R14" s="536">
        <v>3651494.4790079999</v>
      </c>
      <c r="S14" s="536">
        <v>11685.3676</v>
      </c>
      <c r="T14" s="536">
        <v>451.574656</v>
      </c>
      <c r="U14" s="536">
        <v>53177867.415499002</v>
      </c>
      <c r="V14" s="461"/>
      <c r="W14" s="461"/>
      <c r="X14" s="461"/>
      <c r="Y14" s="461"/>
      <c r="Z14" s="461"/>
      <c r="AA14" s="461"/>
      <c r="AB14" s="461"/>
      <c r="AC14" s="461"/>
      <c r="AD14" s="461"/>
      <c r="AE14" s="461"/>
      <c r="AF14" s="461"/>
      <c r="AG14" s="461"/>
      <c r="AH14" s="461"/>
      <c r="AI14" s="461"/>
      <c r="AJ14" s="461"/>
      <c r="AK14" s="461"/>
      <c r="AL14" s="461"/>
      <c r="AM14" s="461"/>
      <c r="AN14" s="461"/>
      <c r="AO14" s="461"/>
    </row>
    <row r="15" spans="1:41">
      <c r="A15" s="499">
        <v>2</v>
      </c>
      <c r="B15" s="460" t="s">
        <v>639</v>
      </c>
      <c r="C15" s="535">
        <v>1933488757.1302679</v>
      </c>
      <c r="D15" s="536">
        <v>1933488757.1302679</v>
      </c>
      <c r="E15" s="536">
        <v>0</v>
      </c>
      <c r="F15" s="536">
        <v>0</v>
      </c>
      <c r="G15" s="536">
        <v>0</v>
      </c>
      <c r="H15" s="536">
        <v>0</v>
      </c>
      <c r="I15" s="536">
        <v>0</v>
      </c>
      <c r="J15" s="536">
        <v>0</v>
      </c>
      <c r="K15" s="536">
        <v>0</v>
      </c>
      <c r="L15" s="536">
        <v>0</v>
      </c>
      <c r="M15" s="536">
        <v>0</v>
      </c>
      <c r="N15" s="536">
        <v>0</v>
      </c>
      <c r="O15" s="536">
        <v>0</v>
      </c>
      <c r="P15" s="536">
        <v>0</v>
      </c>
      <c r="Q15" s="536">
        <v>0</v>
      </c>
      <c r="R15" s="536">
        <v>0</v>
      </c>
      <c r="S15" s="536">
        <v>0</v>
      </c>
      <c r="T15" s="536">
        <v>0</v>
      </c>
      <c r="U15" s="536">
        <v>0</v>
      </c>
      <c r="V15" s="461"/>
      <c r="W15" s="461"/>
      <c r="X15" s="461"/>
      <c r="Y15" s="461"/>
      <c r="Z15" s="461"/>
      <c r="AA15" s="461"/>
      <c r="AB15" s="461"/>
      <c r="AC15" s="461"/>
      <c r="AD15" s="461"/>
      <c r="AE15" s="461"/>
      <c r="AF15" s="461"/>
      <c r="AG15" s="461"/>
      <c r="AH15" s="461"/>
      <c r="AI15" s="461"/>
      <c r="AJ15" s="461"/>
      <c r="AK15" s="461"/>
      <c r="AL15" s="461"/>
      <c r="AM15" s="461"/>
      <c r="AN15" s="461"/>
      <c r="AO15" s="461"/>
    </row>
    <row r="16" spans="1:41">
      <c r="A16" s="454">
        <v>2.1</v>
      </c>
      <c r="B16" s="480" t="s">
        <v>633</v>
      </c>
      <c r="C16" s="538">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536">
        <v>0</v>
      </c>
      <c r="V16" s="461"/>
      <c r="W16" s="461"/>
      <c r="X16" s="461"/>
      <c r="Y16" s="461"/>
      <c r="Z16" s="461"/>
      <c r="AA16" s="461"/>
      <c r="AB16" s="461"/>
      <c r="AC16" s="461"/>
      <c r="AD16" s="461"/>
      <c r="AE16" s="461"/>
      <c r="AF16" s="461"/>
      <c r="AG16" s="461"/>
      <c r="AH16" s="461"/>
      <c r="AI16" s="461"/>
      <c r="AJ16" s="461"/>
      <c r="AK16" s="461"/>
      <c r="AL16" s="461"/>
      <c r="AM16" s="461"/>
      <c r="AN16" s="461"/>
      <c r="AO16" s="461"/>
    </row>
    <row r="17" spans="1:41">
      <c r="A17" s="454">
        <v>2.2000000000000002</v>
      </c>
      <c r="B17" s="480" t="s">
        <v>634</v>
      </c>
      <c r="C17" s="538">
        <v>1216563201.2650299</v>
      </c>
      <c r="D17" s="536">
        <v>1216563201.2650299</v>
      </c>
      <c r="E17" s="536">
        <v>0</v>
      </c>
      <c r="F17" s="536">
        <v>0</v>
      </c>
      <c r="G17" s="536">
        <v>0</v>
      </c>
      <c r="H17" s="536">
        <v>0</v>
      </c>
      <c r="I17" s="536">
        <v>0</v>
      </c>
      <c r="J17" s="536">
        <v>0</v>
      </c>
      <c r="K17" s="536">
        <v>0</v>
      </c>
      <c r="L17" s="536">
        <v>0</v>
      </c>
      <c r="M17" s="536">
        <v>0</v>
      </c>
      <c r="N17" s="536">
        <v>0</v>
      </c>
      <c r="O17" s="536">
        <v>0</v>
      </c>
      <c r="P17" s="536">
        <v>0</v>
      </c>
      <c r="Q17" s="536">
        <v>0</v>
      </c>
      <c r="R17" s="536">
        <v>0</v>
      </c>
      <c r="S17" s="536">
        <v>0</v>
      </c>
      <c r="T17" s="536">
        <v>0</v>
      </c>
      <c r="U17" s="536">
        <v>0</v>
      </c>
      <c r="V17" s="461"/>
      <c r="W17" s="461"/>
      <c r="X17" s="461"/>
      <c r="Y17" s="461"/>
      <c r="Z17" s="461"/>
      <c r="AA17" s="461"/>
      <c r="AB17" s="461"/>
      <c r="AC17" s="461"/>
      <c r="AD17" s="461"/>
      <c r="AE17" s="461"/>
      <c r="AF17" s="461"/>
      <c r="AG17" s="461"/>
      <c r="AH17" s="461"/>
      <c r="AI17" s="461"/>
      <c r="AJ17" s="461"/>
      <c r="AK17" s="461"/>
      <c r="AL17" s="461"/>
      <c r="AM17" s="461"/>
      <c r="AN17" s="461"/>
      <c r="AO17" s="461"/>
    </row>
    <row r="18" spans="1:41">
      <c r="A18" s="454">
        <v>2.2999999999999998</v>
      </c>
      <c r="B18" s="480" t="s">
        <v>635</v>
      </c>
      <c r="C18" s="538">
        <v>492114190.12</v>
      </c>
      <c r="D18" s="536">
        <v>492114190.12</v>
      </c>
      <c r="E18" s="536">
        <v>0</v>
      </c>
      <c r="F18" s="536">
        <v>0</v>
      </c>
      <c r="G18" s="536">
        <v>0</v>
      </c>
      <c r="H18" s="536">
        <v>0</v>
      </c>
      <c r="I18" s="536">
        <v>0</v>
      </c>
      <c r="J18" s="536">
        <v>0</v>
      </c>
      <c r="K18" s="536">
        <v>0</v>
      </c>
      <c r="L18" s="536">
        <v>0</v>
      </c>
      <c r="M18" s="536">
        <v>0</v>
      </c>
      <c r="N18" s="536">
        <v>0</v>
      </c>
      <c r="O18" s="536">
        <v>0</v>
      </c>
      <c r="P18" s="536">
        <v>0</v>
      </c>
      <c r="Q18" s="536">
        <v>0</v>
      </c>
      <c r="R18" s="536">
        <v>0</v>
      </c>
      <c r="S18" s="536">
        <v>0</v>
      </c>
      <c r="T18" s="536">
        <v>0</v>
      </c>
      <c r="U18" s="536">
        <v>0</v>
      </c>
      <c r="V18" s="461"/>
      <c r="W18" s="461"/>
      <c r="X18" s="461"/>
      <c r="Y18" s="461"/>
      <c r="Z18" s="461"/>
      <c r="AA18" s="461"/>
      <c r="AB18" s="461"/>
      <c r="AC18" s="461"/>
      <c r="AD18" s="461"/>
      <c r="AE18" s="461"/>
      <c r="AF18" s="461"/>
      <c r="AG18" s="461"/>
      <c r="AH18" s="461"/>
      <c r="AI18" s="461"/>
      <c r="AJ18" s="461"/>
      <c r="AK18" s="461"/>
      <c r="AL18" s="461"/>
      <c r="AM18" s="461"/>
      <c r="AN18" s="461"/>
      <c r="AO18" s="461"/>
    </row>
    <row r="19" spans="1:41">
      <c r="A19" s="454">
        <v>2.4</v>
      </c>
      <c r="B19" s="480" t="s">
        <v>636</v>
      </c>
      <c r="C19" s="538">
        <v>22482071.516256001</v>
      </c>
      <c r="D19" s="536">
        <v>22482071.516256001</v>
      </c>
      <c r="E19" s="536">
        <v>0</v>
      </c>
      <c r="F19" s="536">
        <v>0</v>
      </c>
      <c r="G19" s="536">
        <v>0</v>
      </c>
      <c r="H19" s="536">
        <v>0</v>
      </c>
      <c r="I19" s="536">
        <v>0</v>
      </c>
      <c r="J19" s="536">
        <v>0</v>
      </c>
      <c r="K19" s="536">
        <v>0</v>
      </c>
      <c r="L19" s="536">
        <v>0</v>
      </c>
      <c r="M19" s="536">
        <v>0</v>
      </c>
      <c r="N19" s="536">
        <v>0</v>
      </c>
      <c r="O19" s="536">
        <v>0</v>
      </c>
      <c r="P19" s="536">
        <v>0</v>
      </c>
      <c r="Q19" s="536">
        <v>0</v>
      </c>
      <c r="R19" s="536">
        <v>0</v>
      </c>
      <c r="S19" s="536">
        <v>0</v>
      </c>
      <c r="T19" s="536">
        <v>0</v>
      </c>
      <c r="U19" s="536">
        <v>0</v>
      </c>
      <c r="V19" s="461"/>
      <c r="W19" s="461"/>
      <c r="X19" s="461"/>
      <c r="Y19" s="461"/>
      <c r="Z19" s="461"/>
      <c r="AA19" s="461"/>
      <c r="AB19" s="461"/>
      <c r="AC19" s="461"/>
      <c r="AD19" s="461"/>
      <c r="AE19" s="461"/>
      <c r="AF19" s="461"/>
      <c r="AG19" s="461"/>
      <c r="AH19" s="461"/>
      <c r="AI19" s="461"/>
      <c r="AJ19" s="461"/>
      <c r="AK19" s="461"/>
      <c r="AL19" s="461"/>
      <c r="AM19" s="461"/>
      <c r="AN19" s="461"/>
      <c r="AO19" s="461"/>
    </row>
    <row r="20" spans="1:41">
      <c r="A20" s="454">
        <v>2.5</v>
      </c>
      <c r="B20" s="480" t="s">
        <v>637</v>
      </c>
      <c r="C20" s="538">
        <v>202329294.22898191</v>
      </c>
      <c r="D20" s="536">
        <v>202329294.22898191</v>
      </c>
      <c r="E20" s="536">
        <v>0</v>
      </c>
      <c r="F20" s="536">
        <v>0</v>
      </c>
      <c r="G20" s="536">
        <v>0</v>
      </c>
      <c r="H20" s="536">
        <v>0</v>
      </c>
      <c r="I20" s="536">
        <v>0</v>
      </c>
      <c r="J20" s="536">
        <v>0</v>
      </c>
      <c r="K20" s="536">
        <v>0</v>
      </c>
      <c r="L20" s="536">
        <v>0</v>
      </c>
      <c r="M20" s="536">
        <v>0</v>
      </c>
      <c r="N20" s="536">
        <v>0</v>
      </c>
      <c r="O20" s="536">
        <v>0</v>
      </c>
      <c r="P20" s="536">
        <v>0</v>
      </c>
      <c r="Q20" s="536">
        <v>0</v>
      </c>
      <c r="R20" s="536">
        <v>0</v>
      </c>
      <c r="S20" s="536">
        <v>0</v>
      </c>
      <c r="T20" s="536">
        <v>0</v>
      </c>
      <c r="U20" s="536">
        <v>0</v>
      </c>
      <c r="V20" s="461"/>
      <c r="W20" s="461"/>
      <c r="X20" s="461"/>
      <c r="Y20" s="461"/>
      <c r="Z20" s="461"/>
      <c r="AA20" s="461"/>
      <c r="AB20" s="461"/>
      <c r="AC20" s="461"/>
      <c r="AD20" s="461"/>
      <c r="AE20" s="461"/>
      <c r="AF20" s="461"/>
      <c r="AG20" s="461"/>
      <c r="AH20" s="461"/>
      <c r="AI20" s="461"/>
      <c r="AJ20" s="461"/>
      <c r="AK20" s="461"/>
      <c r="AL20" s="461"/>
      <c r="AM20" s="461"/>
      <c r="AN20" s="461"/>
      <c r="AO20" s="461"/>
    </row>
    <row r="21" spans="1:41">
      <c r="A21" s="454">
        <v>2.6</v>
      </c>
      <c r="B21" s="480" t="s">
        <v>638</v>
      </c>
      <c r="C21" s="538">
        <v>0</v>
      </c>
      <c r="D21" s="536">
        <v>0</v>
      </c>
      <c r="E21" s="536">
        <v>0</v>
      </c>
      <c r="F21" s="536">
        <v>0</v>
      </c>
      <c r="G21" s="536">
        <v>0</v>
      </c>
      <c r="H21" s="536">
        <v>0</v>
      </c>
      <c r="I21" s="536">
        <v>0</v>
      </c>
      <c r="J21" s="536">
        <v>0</v>
      </c>
      <c r="K21" s="536">
        <v>0</v>
      </c>
      <c r="L21" s="536">
        <v>0</v>
      </c>
      <c r="M21" s="536">
        <v>0</v>
      </c>
      <c r="N21" s="536">
        <v>0</v>
      </c>
      <c r="O21" s="536">
        <v>0</v>
      </c>
      <c r="P21" s="536">
        <v>0</v>
      </c>
      <c r="Q21" s="536">
        <v>0</v>
      </c>
      <c r="R21" s="536">
        <v>0</v>
      </c>
      <c r="S21" s="536">
        <v>0</v>
      </c>
      <c r="T21" s="536">
        <v>0</v>
      </c>
      <c r="U21" s="536">
        <v>0</v>
      </c>
      <c r="V21" s="461"/>
      <c r="W21" s="461"/>
      <c r="X21" s="461"/>
      <c r="Y21" s="461"/>
      <c r="Z21" s="461"/>
      <c r="AA21" s="461"/>
      <c r="AB21" s="461"/>
      <c r="AC21" s="461"/>
      <c r="AD21" s="461"/>
      <c r="AE21" s="461"/>
      <c r="AF21" s="461"/>
      <c r="AG21" s="461"/>
      <c r="AH21" s="461"/>
      <c r="AI21" s="461"/>
      <c r="AJ21" s="461"/>
      <c r="AK21" s="461"/>
      <c r="AL21" s="461"/>
      <c r="AM21" s="461"/>
      <c r="AN21" s="461"/>
      <c r="AO21" s="461"/>
    </row>
    <row r="22" spans="1:41">
      <c r="A22" s="499">
        <v>3</v>
      </c>
      <c r="B22" s="460" t="s">
        <v>694</v>
      </c>
      <c r="C22" s="539">
        <v>3780949309.4808469</v>
      </c>
      <c r="D22" s="540">
        <v>2037274757.5205269</v>
      </c>
      <c r="E22" s="541"/>
      <c r="F22" s="541"/>
      <c r="G22" s="540">
        <v>45847602.26072</v>
      </c>
      <c r="H22" s="541"/>
      <c r="I22" s="541"/>
      <c r="J22" s="541"/>
      <c r="K22" s="541"/>
      <c r="L22" s="540">
        <v>5560621.0844959999</v>
      </c>
      <c r="M22" s="541"/>
      <c r="N22" s="541"/>
      <c r="O22" s="541"/>
      <c r="P22" s="541"/>
      <c r="Q22" s="541"/>
      <c r="R22" s="541"/>
      <c r="S22" s="541"/>
      <c r="T22" s="541"/>
      <c r="U22" s="540">
        <v>0</v>
      </c>
      <c r="V22" s="461"/>
      <c r="W22" s="461"/>
      <c r="X22" s="461"/>
      <c r="Y22" s="461"/>
      <c r="Z22" s="461"/>
      <c r="AA22" s="461"/>
      <c r="AB22" s="461"/>
      <c r="AC22" s="461"/>
      <c r="AD22" s="461"/>
      <c r="AE22" s="461"/>
      <c r="AF22" s="461"/>
      <c r="AG22" s="461"/>
      <c r="AH22" s="461"/>
      <c r="AI22" s="461"/>
      <c r="AJ22" s="461"/>
      <c r="AK22" s="461"/>
      <c r="AL22" s="461"/>
      <c r="AM22" s="461"/>
      <c r="AN22" s="461"/>
      <c r="AO22" s="461"/>
    </row>
    <row r="23" spans="1:41">
      <c r="A23" s="454">
        <v>3.1</v>
      </c>
      <c r="B23" s="480" t="s">
        <v>633</v>
      </c>
      <c r="C23" s="542">
        <v>0</v>
      </c>
      <c r="D23" s="540">
        <v>0</v>
      </c>
      <c r="E23" s="541"/>
      <c r="F23" s="541"/>
      <c r="G23" s="540">
        <v>0</v>
      </c>
      <c r="H23" s="541"/>
      <c r="I23" s="541"/>
      <c r="J23" s="541"/>
      <c r="K23" s="541"/>
      <c r="L23" s="540">
        <v>0</v>
      </c>
      <c r="M23" s="541"/>
      <c r="N23" s="541"/>
      <c r="O23" s="541"/>
      <c r="P23" s="541"/>
      <c r="Q23" s="541"/>
      <c r="R23" s="541"/>
      <c r="S23" s="541"/>
      <c r="T23" s="541"/>
      <c r="U23" s="540">
        <v>0</v>
      </c>
      <c r="V23" s="461"/>
      <c r="W23" s="461"/>
      <c r="X23" s="461"/>
      <c r="Y23" s="461"/>
      <c r="Z23" s="461"/>
      <c r="AA23" s="461"/>
      <c r="AB23" s="461"/>
      <c r="AC23" s="461"/>
      <c r="AD23" s="461"/>
      <c r="AE23" s="461"/>
      <c r="AF23" s="461"/>
      <c r="AG23" s="461"/>
      <c r="AH23" s="461"/>
      <c r="AI23" s="461"/>
      <c r="AJ23" s="461"/>
      <c r="AK23" s="461"/>
      <c r="AL23" s="461"/>
      <c r="AM23" s="461"/>
      <c r="AN23" s="461"/>
      <c r="AO23" s="461"/>
    </row>
    <row r="24" spans="1:41">
      <c r="A24" s="454">
        <v>3.2</v>
      </c>
      <c r="B24" s="480" t="s">
        <v>634</v>
      </c>
      <c r="C24" s="542">
        <v>0</v>
      </c>
      <c r="D24" s="540">
        <v>0</v>
      </c>
      <c r="E24" s="541"/>
      <c r="F24" s="541"/>
      <c r="G24" s="540">
        <v>0</v>
      </c>
      <c r="H24" s="541"/>
      <c r="I24" s="541"/>
      <c r="J24" s="541"/>
      <c r="K24" s="541"/>
      <c r="L24" s="540">
        <v>0</v>
      </c>
      <c r="M24" s="541"/>
      <c r="N24" s="541"/>
      <c r="O24" s="541"/>
      <c r="P24" s="541"/>
      <c r="Q24" s="541"/>
      <c r="R24" s="541"/>
      <c r="S24" s="541"/>
      <c r="T24" s="541"/>
      <c r="U24" s="540">
        <v>0</v>
      </c>
      <c r="V24" s="461"/>
      <c r="W24" s="461"/>
      <c r="X24" s="461"/>
      <c r="Y24" s="461"/>
      <c r="Z24" s="461"/>
      <c r="AA24" s="461"/>
      <c r="AB24" s="461"/>
      <c r="AC24" s="461"/>
      <c r="AD24" s="461"/>
      <c r="AE24" s="461"/>
      <c r="AF24" s="461"/>
      <c r="AG24" s="461"/>
      <c r="AH24" s="461"/>
      <c r="AI24" s="461"/>
      <c r="AJ24" s="461"/>
      <c r="AK24" s="461"/>
      <c r="AL24" s="461"/>
      <c r="AM24" s="461"/>
      <c r="AN24" s="461"/>
      <c r="AO24" s="461"/>
    </row>
    <row r="25" spans="1:41">
      <c r="A25" s="454">
        <v>3.3</v>
      </c>
      <c r="B25" s="480" t="s">
        <v>635</v>
      </c>
      <c r="C25" s="542">
        <v>0</v>
      </c>
      <c r="D25" s="540">
        <v>0</v>
      </c>
      <c r="E25" s="541"/>
      <c r="F25" s="541"/>
      <c r="G25" s="540">
        <v>0</v>
      </c>
      <c r="H25" s="541"/>
      <c r="I25" s="541"/>
      <c r="J25" s="541"/>
      <c r="K25" s="541"/>
      <c r="L25" s="540">
        <v>0</v>
      </c>
      <c r="M25" s="541"/>
      <c r="N25" s="541"/>
      <c r="O25" s="541"/>
      <c r="P25" s="541"/>
      <c r="Q25" s="541"/>
      <c r="R25" s="541"/>
      <c r="S25" s="541"/>
      <c r="T25" s="541"/>
      <c r="U25" s="540">
        <v>0</v>
      </c>
      <c r="V25" s="461"/>
      <c r="W25" s="461"/>
      <c r="X25" s="461"/>
      <c r="Y25" s="461"/>
      <c r="Z25" s="461"/>
      <c r="AA25" s="461"/>
      <c r="AB25" s="461"/>
      <c r="AC25" s="461"/>
      <c r="AD25" s="461"/>
      <c r="AE25" s="461"/>
      <c r="AF25" s="461"/>
      <c r="AG25" s="461"/>
      <c r="AH25" s="461"/>
      <c r="AI25" s="461"/>
      <c r="AJ25" s="461"/>
      <c r="AK25" s="461"/>
      <c r="AL25" s="461"/>
      <c r="AM25" s="461"/>
      <c r="AN25" s="461"/>
      <c r="AO25" s="461"/>
    </row>
    <row r="26" spans="1:41">
      <c r="A26" s="454">
        <v>3.4</v>
      </c>
      <c r="B26" s="480" t="s">
        <v>636</v>
      </c>
      <c r="C26" s="542">
        <v>333554875.36375999</v>
      </c>
      <c r="D26" s="540">
        <v>298728509.38339198</v>
      </c>
      <c r="E26" s="541"/>
      <c r="F26" s="541"/>
      <c r="G26" s="540">
        <v>0</v>
      </c>
      <c r="H26" s="541"/>
      <c r="I26" s="541"/>
      <c r="J26" s="541"/>
      <c r="K26" s="541"/>
      <c r="L26" s="540">
        <v>0</v>
      </c>
      <c r="M26" s="541"/>
      <c r="N26" s="541"/>
      <c r="O26" s="541"/>
      <c r="P26" s="541"/>
      <c r="Q26" s="541"/>
      <c r="R26" s="541"/>
      <c r="S26" s="541"/>
      <c r="T26" s="541"/>
      <c r="U26" s="540">
        <v>0</v>
      </c>
      <c r="V26" s="461"/>
      <c r="W26" s="461"/>
      <c r="X26" s="461"/>
      <c r="Y26" s="461"/>
      <c r="Z26" s="461"/>
      <c r="AA26" s="461"/>
      <c r="AB26" s="461"/>
      <c r="AC26" s="461"/>
      <c r="AD26" s="461"/>
      <c r="AE26" s="461"/>
      <c r="AF26" s="461"/>
      <c r="AG26" s="461"/>
      <c r="AH26" s="461"/>
      <c r="AI26" s="461"/>
      <c r="AJ26" s="461"/>
      <c r="AK26" s="461"/>
      <c r="AL26" s="461"/>
      <c r="AM26" s="461"/>
      <c r="AN26" s="461"/>
      <c r="AO26" s="461"/>
    </row>
    <row r="27" spans="1:41">
      <c r="A27" s="454">
        <v>3.5</v>
      </c>
      <c r="B27" s="480" t="s">
        <v>637</v>
      </c>
      <c r="C27" s="542">
        <v>3240687060.5372758</v>
      </c>
      <c r="D27" s="540">
        <v>1737568357.75702</v>
      </c>
      <c r="E27" s="541"/>
      <c r="F27" s="541"/>
      <c r="G27" s="540">
        <v>45847602.26072</v>
      </c>
      <c r="H27" s="541"/>
      <c r="I27" s="541"/>
      <c r="J27" s="541"/>
      <c r="K27" s="541"/>
      <c r="L27" s="540">
        <v>5560621.0844959999</v>
      </c>
      <c r="M27" s="541"/>
      <c r="N27" s="541"/>
      <c r="O27" s="541"/>
      <c r="P27" s="541"/>
      <c r="Q27" s="541"/>
      <c r="R27" s="541"/>
      <c r="S27" s="541"/>
      <c r="T27" s="541"/>
      <c r="U27" s="540">
        <v>0</v>
      </c>
      <c r="V27" s="461"/>
      <c r="W27" s="461"/>
      <c r="X27" s="461"/>
      <c r="Y27" s="461"/>
      <c r="Z27" s="461"/>
      <c r="AA27" s="461"/>
      <c r="AB27" s="461"/>
      <c r="AC27" s="461"/>
      <c r="AD27" s="461"/>
      <c r="AE27" s="461"/>
      <c r="AF27" s="461"/>
      <c r="AG27" s="461"/>
      <c r="AH27" s="461"/>
      <c r="AI27" s="461"/>
      <c r="AJ27" s="461"/>
      <c r="AK27" s="461"/>
      <c r="AL27" s="461"/>
      <c r="AM27" s="461"/>
      <c r="AN27" s="461"/>
      <c r="AO27" s="461"/>
    </row>
    <row r="28" spans="1:41">
      <c r="A28" s="454">
        <v>3.6</v>
      </c>
      <c r="B28" s="480" t="s">
        <v>638</v>
      </c>
      <c r="C28" s="542">
        <v>206707373.57981101</v>
      </c>
      <c r="D28" s="540">
        <v>977890.38011499995</v>
      </c>
      <c r="E28" s="541"/>
      <c r="F28" s="541"/>
      <c r="G28" s="540">
        <v>0</v>
      </c>
      <c r="H28" s="541"/>
      <c r="I28" s="541"/>
      <c r="J28" s="541"/>
      <c r="K28" s="541"/>
      <c r="L28" s="540">
        <v>0</v>
      </c>
      <c r="M28" s="541"/>
      <c r="N28" s="541"/>
      <c r="O28" s="541"/>
      <c r="P28" s="541"/>
      <c r="Q28" s="541"/>
      <c r="R28" s="541"/>
      <c r="S28" s="541"/>
      <c r="T28" s="541"/>
      <c r="U28" s="540">
        <v>0</v>
      </c>
      <c r="V28" s="461"/>
      <c r="W28" s="461"/>
      <c r="X28" s="461"/>
      <c r="Y28" s="461"/>
      <c r="Z28" s="461"/>
      <c r="AA28" s="461"/>
      <c r="AB28" s="461"/>
      <c r="AC28" s="461"/>
      <c r="AD28" s="461"/>
      <c r="AE28" s="461"/>
      <c r="AF28" s="461"/>
      <c r="AG28" s="461"/>
      <c r="AH28" s="461"/>
      <c r="AI28" s="461"/>
      <c r="AJ28" s="461"/>
      <c r="AK28" s="461"/>
      <c r="AL28" s="461"/>
      <c r="AM28" s="461"/>
      <c r="AN28" s="461"/>
      <c r="AO28" s="46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showGridLines="0" workbookViewId="0">
      <selection activeCell="A8" sqref="A8:XFD8"/>
    </sheetView>
  </sheetViews>
  <sheetFormatPr defaultColWidth="9.08984375" defaultRowHeight="12"/>
  <cols>
    <col min="1" max="1" width="11.90625" style="458" bestFit="1" customWidth="1"/>
    <col min="2" max="2" width="54.36328125" style="458" customWidth="1"/>
    <col min="3" max="3" width="16.54296875" style="458" bestFit="1" customWidth="1"/>
    <col min="4" max="4" width="15.1796875" style="458" customWidth="1"/>
    <col min="5" max="6" width="13.90625" style="458" bestFit="1" customWidth="1"/>
    <col min="7" max="7" width="12" style="458" bestFit="1" customWidth="1"/>
    <col min="8" max="8" width="13.90625" style="458" bestFit="1" customWidth="1"/>
    <col min="9" max="9" width="21.453125" style="458" bestFit="1" customWidth="1"/>
    <col min="10" max="10" width="20.90625" style="458" bestFit="1" customWidth="1"/>
    <col min="11" max="11" width="13.90625" style="458" bestFit="1" customWidth="1"/>
    <col min="12" max="12" width="10.6328125" style="458" bestFit="1" customWidth="1"/>
    <col min="13" max="13" width="13.90625" style="458" bestFit="1" customWidth="1"/>
    <col min="14" max="14" width="20.90625" style="458" bestFit="1" customWidth="1"/>
    <col min="15" max="15" width="21.90625" style="458" bestFit="1" customWidth="1"/>
    <col min="16" max="16" width="21" style="458" bestFit="1" customWidth="1"/>
    <col min="17" max="19" width="19" style="458" bestFit="1" customWidth="1"/>
    <col min="20" max="20" width="13.08984375" style="458" bestFit="1" customWidth="1"/>
    <col min="21" max="21" width="20" style="458" customWidth="1"/>
    <col min="22" max="16384" width="9.08984375" style="458"/>
  </cols>
  <sheetData>
    <row r="1" spans="1:39" s="662" customFormat="1" ht="13">
      <c r="A1" s="661" t="s">
        <v>30</v>
      </c>
      <c r="B1" s="654" t="str">
        <f>'Info '!C2</f>
        <v>JSC TBC Bank</v>
      </c>
    </row>
    <row r="2" spans="1:39" s="662" customFormat="1" ht="13">
      <c r="A2" s="661" t="s">
        <v>31</v>
      </c>
      <c r="B2" s="663">
        <f>'1. key ratios '!B2</f>
        <v>44561</v>
      </c>
      <c r="C2" s="663"/>
    </row>
    <row r="3" spans="1:39">
      <c r="A3" s="450" t="s">
        <v>641</v>
      </c>
    </row>
    <row r="5" spans="1:39" ht="13.5" customHeight="1">
      <c r="A5" s="788" t="s">
        <v>642</v>
      </c>
      <c r="B5" s="789"/>
      <c r="C5" s="797" t="s">
        <v>643</v>
      </c>
      <c r="D5" s="798"/>
      <c r="E5" s="798"/>
      <c r="F5" s="798"/>
      <c r="G5" s="798"/>
      <c r="H5" s="798"/>
      <c r="I5" s="798"/>
      <c r="J5" s="798"/>
      <c r="K5" s="798"/>
      <c r="L5" s="798"/>
      <c r="M5" s="798"/>
      <c r="N5" s="798"/>
      <c r="O5" s="798"/>
      <c r="P5" s="798"/>
      <c r="Q5" s="798"/>
      <c r="R5" s="798"/>
      <c r="S5" s="798"/>
      <c r="T5" s="799"/>
      <c r="U5" s="496"/>
    </row>
    <row r="6" spans="1:39">
      <c r="A6" s="790"/>
      <c r="B6" s="791"/>
      <c r="C6" s="781" t="s">
        <v>108</v>
      </c>
      <c r="D6" s="794" t="s">
        <v>644</v>
      </c>
      <c r="E6" s="794"/>
      <c r="F6" s="795"/>
      <c r="G6" s="796" t="s">
        <v>645</v>
      </c>
      <c r="H6" s="794"/>
      <c r="I6" s="794"/>
      <c r="J6" s="794"/>
      <c r="K6" s="795"/>
      <c r="L6" s="784" t="s">
        <v>646</v>
      </c>
      <c r="M6" s="785"/>
      <c r="N6" s="785"/>
      <c r="O6" s="785"/>
      <c r="P6" s="785"/>
      <c r="Q6" s="785"/>
      <c r="R6" s="785"/>
      <c r="S6" s="785"/>
      <c r="T6" s="786"/>
      <c r="U6" s="484"/>
    </row>
    <row r="7" spans="1:39">
      <c r="A7" s="792"/>
      <c r="B7" s="793"/>
      <c r="C7" s="782"/>
      <c r="E7" s="478" t="s">
        <v>619</v>
      </c>
      <c r="F7" s="489" t="s">
        <v>620</v>
      </c>
      <c r="H7" s="478" t="s">
        <v>619</v>
      </c>
      <c r="I7" s="489" t="s">
        <v>621</v>
      </c>
      <c r="J7" s="489" t="s">
        <v>622</v>
      </c>
      <c r="K7" s="489" t="s">
        <v>623</v>
      </c>
      <c r="L7" s="500"/>
      <c r="M7" s="478" t="s">
        <v>624</v>
      </c>
      <c r="N7" s="489" t="s">
        <v>622</v>
      </c>
      <c r="O7" s="489" t="s">
        <v>625</v>
      </c>
      <c r="P7" s="489" t="s">
        <v>626</v>
      </c>
      <c r="Q7" s="489" t="s">
        <v>627</v>
      </c>
      <c r="R7" s="489" t="s">
        <v>628</v>
      </c>
      <c r="S7" s="489" t="s">
        <v>629</v>
      </c>
      <c r="T7" s="498" t="s">
        <v>630</v>
      </c>
      <c r="U7" s="496"/>
    </row>
    <row r="8" spans="1:39" s="490" customFormat="1">
      <c r="A8" s="495">
        <v>1</v>
      </c>
      <c r="B8" s="495" t="s">
        <v>632</v>
      </c>
      <c r="C8" s="543">
        <v>16739135186.673344</v>
      </c>
      <c r="D8" s="535">
        <v>15205829476.799644</v>
      </c>
      <c r="E8" s="535">
        <v>110252207.166688</v>
      </c>
      <c r="F8" s="535">
        <v>146717.468704</v>
      </c>
      <c r="G8" s="535">
        <v>884194693.53532803</v>
      </c>
      <c r="H8" s="535">
        <v>75610357.108319998</v>
      </c>
      <c r="I8" s="535">
        <v>28437777.558752</v>
      </c>
      <c r="J8" s="535">
        <v>29077140.463199999</v>
      </c>
      <c r="K8" s="535">
        <v>6242.26</v>
      </c>
      <c r="L8" s="535">
        <v>649111016.33837199</v>
      </c>
      <c r="M8" s="535">
        <v>149517396.65252799</v>
      </c>
      <c r="N8" s="535">
        <v>50747674.614160001</v>
      </c>
      <c r="O8" s="535">
        <v>86002383.075967997</v>
      </c>
      <c r="P8" s="535">
        <v>32728948.337503999</v>
      </c>
      <c r="Q8" s="535">
        <v>28134967.732832</v>
      </c>
      <c r="R8" s="535">
        <v>31395468.656672001</v>
      </c>
      <c r="S8" s="535">
        <v>70052.577072</v>
      </c>
      <c r="T8" s="535">
        <v>451.574656</v>
      </c>
      <c r="U8" s="494"/>
      <c r="V8" s="494"/>
      <c r="W8" s="494"/>
      <c r="X8" s="494"/>
      <c r="Y8" s="494"/>
      <c r="Z8" s="494"/>
      <c r="AA8" s="494"/>
      <c r="AB8" s="494"/>
      <c r="AC8" s="494"/>
      <c r="AD8" s="494"/>
      <c r="AE8" s="494"/>
      <c r="AF8" s="494"/>
      <c r="AG8" s="494"/>
      <c r="AH8" s="494"/>
      <c r="AI8" s="494"/>
      <c r="AJ8" s="494"/>
      <c r="AK8" s="494"/>
      <c r="AL8" s="494"/>
      <c r="AM8" s="494"/>
    </row>
    <row r="9" spans="1:39">
      <c r="A9" s="480">
        <v>1.1000000000000001</v>
      </c>
      <c r="B9" s="480" t="s">
        <v>647</v>
      </c>
      <c r="C9" s="538">
        <v>14279805950.241884</v>
      </c>
      <c r="D9" s="536">
        <v>12858955721.736029</v>
      </c>
      <c r="E9" s="536">
        <v>72941228.462704003</v>
      </c>
      <c r="F9" s="536">
        <v>119054.208704</v>
      </c>
      <c r="G9" s="536">
        <v>854448821.27521598</v>
      </c>
      <c r="H9" s="536">
        <v>71323925.888319999</v>
      </c>
      <c r="I9" s="536">
        <v>15813090.874687999</v>
      </c>
      <c r="J9" s="536">
        <v>27838729.878575999</v>
      </c>
      <c r="K9" s="536">
        <v>0</v>
      </c>
      <c r="L9" s="536">
        <v>566401407.23064005</v>
      </c>
      <c r="M9" s="536">
        <v>142600732.02843201</v>
      </c>
      <c r="N9" s="536">
        <v>35911169.312880002</v>
      </c>
      <c r="O9" s="536">
        <v>54155532.645103998</v>
      </c>
      <c r="P9" s="536">
        <v>31464821.359152</v>
      </c>
      <c r="Q9" s="536">
        <v>27352571.220559999</v>
      </c>
      <c r="R9" s="536">
        <v>31055849.250160001</v>
      </c>
      <c r="S9" s="536">
        <v>62773.489472000001</v>
      </c>
      <c r="T9" s="536">
        <v>0</v>
      </c>
      <c r="U9" s="461"/>
      <c r="V9" s="461"/>
      <c r="W9" s="461"/>
      <c r="X9" s="461"/>
      <c r="Y9" s="461"/>
      <c r="Z9" s="461"/>
      <c r="AA9" s="461"/>
      <c r="AB9" s="461"/>
      <c r="AC9" s="461"/>
      <c r="AD9" s="461"/>
      <c r="AE9" s="461"/>
      <c r="AF9" s="461"/>
      <c r="AG9" s="461"/>
      <c r="AH9" s="461"/>
      <c r="AI9" s="461"/>
      <c r="AJ9" s="461"/>
      <c r="AK9" s="461"/>
      <c r="AL9" s="461"/>
      <c r="AM9" s="461"/>
    </row>
    <row r="10" spans="1:39">
      <c r="A10" s="501" t="s">
        <v>14</v>
      </c>
      <c r="B10" s="501" t="s">
        <v>648</v>
      </c>
      <c r="C10" s="544">
        <v>12822640686.416016</v>
      </c>
      <c r="D10" s="536">
        <v>11447444998.624464</v>
      </c>
      <c r="E10" s="536">
        <v>67442259.393135995</v>
      </c>
      <c r="F10" s="536">
        <v>119019.208704</v>
      </c>
      <c r="G10" s="536">
        <v>842419091.25873601</v>
      </c>
      <c r="H10" s="536">
        <v>70678081.692959994</v>
      </c>
      <c r="I10" s="536">
        <v>15028533.471488001</v>
      </c>
      <c r="J10" s="536">
        <v>27386267.126416001</v>
      </c>
      <c r="K10" s="536">
        <v>0</v>
      </c>
      <c r="L10" s="536">
        <v>532776596.53281599</v>
      </c>
      <c r="M10" s="536">
        <v>127092655.413536</v>
      </c>
      <c r="N10" s="536">
        <v>34360195.615967996</v>
      </c>
      <c r="O10" s="536">
        <v>48664946.890320003</v>
      </c>
      <c r="P10" s="536">
        <v>31225372.915808</v>
      </c>
      <c r="Q10" s="536">
        <v>27229923.488400001</v>
      </c>
      <c r="R10" s="536">
        <v>27517673.803408001</v>
      </c>
      <c r="S10" s="536">
        <v>0</v>
      </c>
      <c r="T10" s="536">
        <v>0</v>
      </c>
      <c r="U10" s="461"/>
      <c r="V10" s="461"/>
      <c r="W10" s="461"/>
      <c r="X10" s="461"/>
      <c r="Y10" s="461"/>
      <c r="Z10" s="461"/>
      <c r="AA10" s="461"/>
      <c r="AB10" s="461"/>
      <c r="AC10" s="461"/>
      <c r="AD10" s="461"/>
      <c r="AE10" s="461"/>
      <c r="AF10" s="461"/>
      <c r="AG10" s="461"/>
      <c r="AH10" s="461"/>
      <c r="AI10" s="461"/>
      <c r="AJ10" s="461"/>
      <c r="AK10" s="461"/>
      <c r="AL10" s="461"/>
      <c r="AM10" s="461"/>
    </row>
    <row r="11" spans="1:39">
      <c r="A11" s="470" t="s">
        <v>649</v>
      </c>
      <c r="B11" s="470" t="s">
        <v>650</v>
      </c>
      <c r="C11" s="545">
        <v>6915068423.8612318</v>
      </c>
      <c r="D11" s="536">
        <v>6172241082.2859364</v>
      </c>
      <c r="E11" s="536">
        <v>20255332.07728</v>
      </c>
      <c r="F11" s="536">
        <v>119019.208704</v>
      </c>
      <c r="G11" s="536">
        <v>417046561.43616003</v>
      </c>
      <c r="H11" s="536">
        <v>20925290.659648001</v>
      </c>
      <c r="I11" s="536">
        <v>7172412.2347839996</v>
      </c>
      <c r="J11" s="536">
        <v>7527014.9331520004</v>
      </c>
      <c r="K11" s="536">
        <v>0</v>
      </c>
      <c r="L11" s="536">
        <v>325780780.13913602</v>
      </c>
      <c r="M11" s="536">
        <v>56499403.790480003</v>
      </c>
      <c r="N11" s="536">
        <v>25188439.306432001</v>
      </c>
      <c r="O11" s="536">
        <v>34215136.831632003</v>
      </c>
      <c r="P11" s="536">
        <v>20104771.213248</v>
      </c>
      <c r="Q11" s="536">
        <v>20527902.405072</v>
      </c>
      <c r="R11" s="536">
        <v>12625865.031920001</v>
      </c>
      <c r="S11" s="536">
        <v>0</v>
      </c>
      <c r="T11" s="536">
        <v>0</v>
      </c>
      <c r="U11" s="461"/>
      <c r="V11" s="461"/>
      <c r="W11" s="461"/>
      <c r="X11" s="461"/>
      <c r="Y11" s="461"/>
      <c r="Z11" s="461"/>
      <c r="AA11" s="461"/>
      <c r="AB11" s="461"/>
      <c r="AC11" s="461"/>
      <c r="AD11" s="461"/>
      <c r="AE11" s="461"/>
      <c r="AF11" s="461"/>
      <c r="AG11" s="461"/>
      <c r="AH11" s="461"/>
      <c r="AI11" s="461"/>
      <c r="AJ11" s="461"/>
      <c r="AK11" s="461"/>
      <c r="AL11" s="461"/>
      <c r="AM11" s="461"/>
    </row>
    <row r="12" spans="1:39">
      <c r="A12" s="470" t="s">
        <v>651</v>
      </c>
      <c r="B12" s="470" t="s">
        <v>652</v>
      </c>
      <c r="C12" s="545">
        <v>2008147116.686784</v>
      </c>
      <c r="D12" s="536">
        <v>1718964247.6091361</v>
      </c>
      <c r="E12" s="536">
        <v>9621548.5264960006</v>
      </c>
      <c r="F12" s="536">
        <v>0</v>
      </c>
      <c r="G12" s="536">
        <v>167734920.07166401</v>
      </c>
      <c r="H12" s="536">
        <v>47572055.925535999</v>
      </c>
      <c r="I12" s="536">
        <v>4128127.1619199999</v>
      </c>
      <c r="J12" s="536">
        <v>10934049.504079999</v>
      </c>
      <c r="K12" s="536">
        <v>0</v>
      </c>
      <c r="L12" s="536">
        <v>121447949.00598399</v>
      </c>
      <c r="M12" s="536">
        <v>58893912.134304002</v>
      </c>
      <c r="N12" s="536">
        <v>5526279.8537760004</v>
      </c>
      <c r="O12" s="536">
        <v>7914175.8381439997</v>
      </c>
      <c r="P12" s="536">
        <v>4858000.7346240003</v>
      </c>
      <c r="Q12" s="536">
        <v>1961998.164448</v>
      </c>
      <c r="R12" s="536">
        <v>3902809.1607840001</v>
      </c>
      <c r="S12" s="536">
        <v>0</v>
      </c>
      <c r="T12" s="536">
        <v>0</v>
      </c>
      <c r="U12" s="461"/>
      <c r="V12" s="461"/>
      <c r="W12" s="461"/>
      <c r="X12" s="461"/>
      <c r="Y12" s="461"/>
      <c r="Z12" s="461"/>
      <c r="AA12" s="461"/>
      <c r="AB12" s="461"/>
      <c r="AC12" s="461"/>
      <c r="AD12" s="461"/>
      <c r="AE12" s="461"/>
      <c r="AF12" s="461"/>
      <c r="AG12" s="461"/>
      <c r="AH12" s="461"/>
      <c r="AI12" s="461"/>
      <c r="AJ12" s="461"/>
      <c r="AK12" s="461"/>
      <c r="AL12" s="461"/>
      <c r="AM12" s="461"/>
    </row>
    <row r="13" spans="1:39">
      <c r="A13" s="470" t="s">
        <v>653</v>
      </c>
      <c r="B13" s="470" t="s">
        <v>654</v>
      </c>
      <c r="C13" s="545">
        <v>1833021827.9255681</v>
      </c>
      <c r="D13" s="536">
        <v>1683313327.100992</v>
      </c>
      <c r="E13" s="536">
        <v>9593624.7029759996</v>
      </c>
      <c r="F13" s="536">
        <v>0</v>
      </c>
      <c r="G13" s="536">
        <v>106742411.644096</v>
      </c>
      <c r="H13" s="536">
        <v>1589150.4808960001</v>
      </c>
      <c r="I13" s="536">
        <v>2440762.56</v>
      </c>
      <c r="J13" s="536">
        <v>3272756.8923840001</v>
      </c>
      <c r="K13" s="536">
        <v>0</v>
      </c>
      <c r="L13" s="536">
        <v>42966089.180480003</v>
      </c>
      <c r="M13" s="536">
        <v>8648930.5331679992</v>
      </c>
      <c r="N13" s="536">
        <v>1862612.484768</v>
      </c>
      <c r="O13" s="536">
        <v>4605835.7355199996</v>
      </c>
      <c r="P13" s="536">
        <v>4020024.2941120001</v>
      </c>
      <c r="Q13" s="536">
        <v>2969238.8818720002</v>
      </c>
      <c r="R13" s="536">
        <v>7597663.5953120003</v>
      </c>
      <c r="S13" s="536">
        <v>0</v>
      </c>
      <c r="T13" s="536">
        <v>0</v>
      </c>
      <c r="U13" s="461"/>
      <c r="V13" s="461"/>
      <c r="W13" s="461"/>
      <c r="X13" s="461"/>
      <c r="Y13" s="461"/>
      <c r="Z13" s="461"/>
      <c r="AA13" s="461"/>
      <c r="AB13" s="461"/>
      <c r="AC13" s="461"/>
      <c r="AD13" s="461"/>
      <c r="AE13" s="461"/>
      <c r="AF13" s="461"/>
      <c r="AG13" s="461"/>
      <c r="AH13" s="461"/>
      <c r="AI13" s="461"/>
      <c r="AJ13" s="461"/>
      <c r="AK13" s="461"/>
      <c r="AL13" s="461"/>
      <c r="AM13" s="461"/>
    </row>
    <row r="14" spans="1:39">
      <c r="A14" s="470" t="s">
        <v>655</v>
      </c>
      <c r="B14" s="470" t="s">
        <v>656</v>
      </c>
      <c r="C14" s="545">
        <v>2066403317.9424319</v>
      </c>
      <c r="D14" s="536">
        <v>1872926341.6284001</v>
      </c>
      <c r="E14" s="536">
        <v>27971754.086383998</v>
      </c>
      <c r="F14" s="536">
        <v>0</v>
      </c>
      <c r="G14" s="536">
        <v>150895198.10681599</v>
      </c>
      <c r="H14" s="536">
        <v>591584.62688</v>
      </c>
      <c r="I14" s="536">
        <v>1287231.5147840001</v>
      </c>
      <c r="J14" s="536">
        <v>5652445.7967999997</v>
      </c>
      <c r="K14" s="536">
        <v>0</v>
      </c>
      <c r="L14" s="536">
        <v>42581778.207216002</v>
      </c>
      <c r="M14" s="536">
        <v>3050408.9555839999</v>
      </c>
      <c r="N14" s="536">
        <v>1782863.9709920001</v>
      </c>
      <c r="O14" s="536">
        <v>1929798.4850240001</v>
      </c>
      <c r="P14" s="536">
        <v>2242576.6738240002</v>
      </c>
      <c r="Q14" s="536">
        <v>1770784.0370080001</v>
      </c>
      <c r="R14" s="536">
        <v>3391336.0153919999</v>
      </c>
      <c r="S14" s="536">
        <v>0</v>
      </c>
      <c r="T14" s="536">
        <v>0</v>
      </c>
      <c r="U14" s="461"/>
      <c r="V14" s="461"/>
      <c r="W14" s="461"/>
      <c r="X14" s="461"/>
      <c r="Y14" s="461"/>
      <c r="Z14" s="461"/>
      <c r="AA14" s="461"/>
      <c r="AB14" s="461"/>
      <c r="AC14" s="461"/>
      <c r="AD14" s="461"/>
      <c r="AE14" s="461"/>
      <c r="AF14" s="461"/>
      <c r="AG14" s="461"/>
      <c r="AH14" s="461"/>
      <c r="AI14" s="461"/>
      <c r="AJ14" s="461"/>
      <c r="AK14" s="461"/>
      <c r="AL14" s="461"/>
      <c r="AM14" s="461"/>
    </row>
    <row r="15" spans="1:39">
      <c r="A15" s="471">
        <v>1.2</v>
      </c>
      <c r="B15" s="471" t="s">
        <v>657</v>
      </c>
      <c r="C15" s="538">
        <v>567802155.63951421</v>
      </c>
      <c r="D15" s="536">
        <v>257179114.43472055</v>
      </c>
      <c r="E15" s="536">
        <v>1458824.5692540801</v>
      </c>
      <c r="F15" s="536">
        <v>2381.0841740800001</v>
      </c>
      <c r="G15" s="536">
        <v>85444882.127521604</v>
      </c>
      <c r="H15" s="536">
        <v>7132392.5888320003</v>
      </c>
      <c r="I15" s="536">
        <v>1581309.0874687999</v>
      </c>
      <c r="J15" s="536">
        <v>2783872.9878576002</v>
      </c>
      <c r="K15" s="536">
        <v>0</v>
      </c>
      <c r="L15" s="536">
        <v>225178159.077272</v>
      </c>
      <c r="M15" s="536">
        <v>56105420.402507201</v>
      </c>
      <c r="N15" s="536">
        <v>15174154.8827936</v>
      </c>
      <c r="O15" s="536">
        <v>20335519.785630401</v>
      </c>
      <c r="P15" s="536">
        <v>19530567.518638398</v>
      </c>
      <c r="Q15" s="536">
        <v>16346287.7099408</v>
      </c>
      <c r="R15" s="536">
        <v>15498567.537747201</v>
      </c>
      <c r="S15" s="536">
        <v>62773.489472000001</v>
      </c>
      <c r="T15" s="536">
        <v>0</v>
      </c>
      <c r="U15" s="461"/>
      <c r="V15" s="461"/>
      <c r="W15" s="461"/>
      <c r="X15" s="461"/>
      <c r="Y15" s="461"/>
      <c r="Z15" s="461"/>
      <c r="AA15" s="461"/>
      <c r="AB15" s="461"/>
      <c r="AC15" s="461"/>
      <c r="AD15" s="461"/>
      <c r="AE15" s="461"/>
      <c r="AF15" s="461"/>
      <c r="AG15" s="461"/>
      <c r="AH15" s="461"/>
      <c r="AI15" s="461"/>
      <c r="AJ15" s="461"/>
      <c r="AK15" s="461"/>
      <c r="AL15" s="461"/>
      <c r="AM15" s="461"/>
    </row>
    <row r="16" spans="1:39">
      <c r="A16" s="502">
        <v>1.3</v>
      </c>
      <c r="B16" s="471" t="s">
        <v>705</v>
      </c>
      <c r="C16" s="536">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461"/>
      <c r="V16" s="461"/>
      <c r="W16" s="461"/>
      <c r="X16" s="461"/>
      <c r="Y16" s="461"/>
      <c r="Z16" s="461"/>
      <c r="AA16" s="461"/>
      <c r="AB16" s="461"/>
      <c r="AC16" s="461"/>
      <c r="AD16" s="461"/>
      <c r="AE16" s="461"/>
      <c r="AF16" s="461"/>
      <c r="AG16" s="461"/>
      <c r="AH16" s="461"/>
      <c r="AI16" s="461"/>
      <c r="AJ16" s="461"/>
      <c r="AK16" s="461"/>
      <c r="AL16" s="461"/>
      <c r="AM16" s="461"/>
    </row>
    <row r="17" spans="1:39">
      <c r="A17" s="474" t="s">
        <v>658</v>
      </c>
      <c r="B17" s="472" t="s">
        <v>659</v>
      </c>
      <c r="C17" s="546">
        <v>13188100208.019266</v>
      </c>
      <c r="D17" s="536">
        <v>11881514548.704918</v>
      </c>
      <c r="E17" s="536">
        <v>64529752.182089001</v>
      </c>
      <c r="F17" s="536">
        <v>119054.208704</v>
      </c>
      <c r="G17" s="536">
        <v>762648217.72487295</v>
      </c>
      <c r="H17" s="536">
        <v>70566943.823183998</v>
      </c>
      <c r="I17" s="536">
        <v>14776139.960215</v>
      </c>
      <c r="J17" s="536">
        <v>26803784.394494001</v>
      </c>
      <c r="K17" s="536">
        <v>0</v>
      </c>
      <c r="L17" s="536">
        <v>543937441.58947599</v>
      </c>
      <c r="M17" s="536">
        <v>137618783.60468799</v>
      </c>
      <c r="N17" s="536">
        <v>34468260.606895998</v>
      </c>
      <c r="O17" s="536">
        <v>52665699.967887998</v>
      </c>
      <c r="P17" s="536">
        <v>30741597.093621999</v>
      </c>
      <c r="Q17" s="536">
        <v>27162393.280207999</v>
      </c>
      <c r="R17" s="536">
        <v>27729749.846624002</v>
      </c>
      <c r="S17" s="536">
        <v>62773.489472000001</v>
      </c>
      <c r="T17" s="536">
        <v>0</v>
      </c>
      <c r="U17" s="461"/>
      <c r="V17" s="461"/>
      <c r="W17" s="461"/>
      <c r="X17" s="461"/>
      <c r="Y17" s="461"/>
      <c r="Z17" s="461"/>
      <c r="AA17" s="461"/>
      <c r="AB17" s="461"/>
      <c r="AC17" s="461"/>
      <c r="AD17" s="461"/>
      <c r="AE17" s="461"/>
      <c r="AF17" s="461"/>
      <c r="AG17" s="461"/>
      <c r="AH17" s="461"/>
      <c r="AI17" s="461"/>
      <c r="AJ17" s="461"/>
      <c r="AK17" s="461"/>
      <c r="AL17" s="461"/>
      <c r="AM17" s="461"/>
    </row>
    <row r="18" spans="1:39">
      <c r="A18" s="473" t="s">
        <v>660</v>
      </c>
      <c r="B18" s="473" t="s">
        <v>661</v>
      </c>
      <c r="C18" s="547">
        <v>12270657406.344406</v>
      </c>
      <c r="D18" s="536">
        <v>10990129339.702312</v>
      </c>
      <c r="E18" s="536">
        <v>62316259.919753</v>
      </c>
      <c r="F18" s="536">
        <v>119019.208704</v>
      </c>
      <c r="G18" s="536">
        <v>757146404.69042504</v>
      </c>
      <c r="H18" s="536">
        <v>70330089.373183995</v>
      </c>
      <c r="I18" s="536">
        <v>14443569.491415</v>
      </c>
      <c r="J18" s="536">
        <v>26550096.632334001</v>
      </c>
      <c r="K18" s="536">
        <v>0</v>
      </c>
      <c r="L18" s="536">
        <v>523381661.95166802</v>
      </c>
      <c r="M18" s="536">
        <v>126579581.690752</v>
      </c>
      <c r="N18" s="536">
        <v>33965144.883695997</v>
      </c>
      <c r="O18" s="536">
        <v>48326107.20008</v>
      </c>
      <c r="P18" s="536">
        <v>30543936.979077999</v>
      </c>
      <c r="Q18" s="536">
        <v>27049422.588048</v>
      </c>
      <c r="R18" s="536">
        <v>26800991.667472001</v>
      </c>
      <c r="S18" s="536">
        <v>0</v>
      </c>
      <c r="T18" s="536">
        <v>0</v>
      </c>
      <c r="U18" s="461"/>
      <c r="V18" s="461"/>
      <c r="W18" s="461"/>
      <c r="X18" s="461"/>
      <c r="Y18" s="461"/>
      <c r="Z18" s="461"/>
      <c r="AA18" s="461"/>
      <c r="AB18" s="461"/>
      <c r="AC18" s="461"/>
      <c r="AD18" s="461"/>
      <c r="AE18" s="461"/>
      <c r="AF18" s="461"/>
      <c r="AG18" s="461"/>
      <c r="AH18" s="461"/>
      <c r="AI18" s="461"/>
      <c r="AJ18" s="461"/>
      <c r="AK18" s="461"/>
      <c r="AL18" s="461"/>
      <c r="AM18" s="461"/>
    </row>
    <row r="19" spans="1:39">
      <c r="A19" s="474" t="s">
        <v>662</v>
      </c>
      <c r="B19" s="474" t="s">
        <v>663</v>
      </c>
      <c r="C19" s="548">
        <v>19730806353.282074</v>
      </c>
      <c r="D19" s="536">
        <v>18148604477.183071</v>
      </c>
      <c r="E19" s="536">
        <v>57299538.684575997</v>
      </c>
      <c r="F19" s="536">
        <v>78329.719696</v>
      </c>
      <c r="G19" s="536">
        <v>825652862.74220097</v>
      </c>
      <c r="H19" s="536">
        <v>55444120.939778998</v>
      </c>
      <c r="I19" s="536">
        <v>15060628.029601</v>
      </c>
      <c r="J19" s="536">
        <v>22126592.448584002</v>
      </c>
      <c r="K19" s="536">
        <v>0</v>
      </c>
      <c r="L19" s="536">
        <v>755985822.00471997</v>
      </c>
      <c r="M19" s="536">
        <v>159101896.009029</v>
      </c>
      <c r="N19" s="536">
        <v>71035295.084478006</v>
      </c>
      <c r="O19" s="536">
        <v>65319663.945725001</v>
      </c>
      <c r="P19" s="536">
        <v>44105772.464657001</v>
      </c>
      <c r="Q19" s="536">
        <v>43406241.984916002</v>
      </c>
      <c r="R19" s="536">
        <v>49848010.968271002</v>
      </c>
      <c r="S19" s="536">
        <v>7011.9697919999999</v>
      </c>
      <c r="T19" s="536">
        <v>0</v>
      </c>
      <c r="U19" s="461"/>
      <c r="V19" s="461"/>
      <c r="W19" s="461"/>
      <c r="X19" s="461"/>
      <c r="Y19" s="461"/>
      <c r="Z19" s="461"/>
      <c r="AA19" s="461"/>
      <c r="AB19" s="461"/>
      <c r="AC19" s="461"/>
      <c r="AD19" s="461"/>
      <c r="AE19" s="461"/>
      <c r="AF19" s="461"/>
      <c r="AG19" s="461"/>
      <c r="AH19" s="461"/>
      <c r="AI19" s="461"/>
      <c r="AJ19" s="461"/>
      <c r="AK19" s="461"/>
      <c r="AL19" s="461"/>
      <c r="AM19" s="461"/>
    </row>
    <row r="20" spans="1:39">
      <c r="A20" s="473" t="s">
        <v>664</v>
      </c>
      <c r="B20" s="473" t="s">
        <v>661</v>
      </c>
      <c r="C20" s="547">
        <v>18455557992.823898</v>
      </c>
      <c r="D20" s="536">
        <v>16893602857.424864</v>
      </c>
      <c r="E20" s="536">
        <v>56180624.806483001</v>
      </c>
      <c r="F20" s="536">
        <v>78325.789696000007</v>
      </c>
      <c r="G20" s="536">
        <v>822741273.12088203</v>
      </c>
      <c r="H20" s="536">
        <v>55176383.732134998</v>
      </c>
      <c r="I20" s="536">
        <v>14846391.328577001</v>
      </c>
      <c r="J20" s="536">
        <v>22051179.820324998</v>
      </c>
      <c r="K20" s="536">
        <v>0</v>
      </c>
      <c r="L20" s="536">
        <v>739213862.27815199</v>
      </c>
      <c r="M20" s="536">
        <v>158701068.806229</v>
      </c>
      <c r="N20" s="536">
        <v>70628337.170091003</v>
      </c>
      <c r="O20" s="536">
        <v>64359183.189998001</v>
      </c>
      <c r="P20" s="536">
        <v>44086115.344641</v>
      </c>
      <c r="Q20" s="536">
        <v>43344906.075124003</v>
      </c>
      <c r="R20" s="536">
        <v>37474015.736543</v>
      </c>
      <c r="S20" s="536">
        <v>0</v>
      </c>
      <c r="T20" s="536">
        <v>0</v>
      </c>
      <c r="U20" s="461"/>
      <c r="V20" s="461"/>
      <c r="W20" s="461"/>
      <c r="X20" s="461"/>
      <c r="Y20" s="461"/>
      <c r="Z20" s="461"/>
      <c r="AA20" s="461"/>
      <c r="AB20" s="461"/>
      <c r="AC20" s="461"/>
      <c r="AD20" s="461"/>
      <c r="AE20" s="461"/>
      <c r="AF20" s="461"/>
      <c r="AG20" s="461"/>
      <c r="AH20" s="461"/>
      <c r="AI20" s="461"/>
      <c r="AJ20" s="461"/>
      <c r="AK20" s="461"/>
      <c r="AL20" s="461"/>
      <c r="AM20" s="461"/>
    </row>
    <row r="21" spans="1:39">
      <c r="A21" s="475">
        <v>1.4</v>
      </c>
      <c r="B21" s="476" t="s">
        <v>665</v>
      </c>
      <c r="C21" s="549">
        <v>81385914.099948004</v>
      </c>
      <c r="D21" s="536">
        <v>80995874.883036003</v>
      </c>
      <c r="E21" s="536">
        <v>0</v>
      </c>
      <c r="F21" s="536">
        <v>0</v>
      </c>
      <c r="G21" s="536">
        <v>0</v>
      </c>
      <c r="H21" s="536">
        <v>0</v>
      </c>
      <c r="I21" s="536">
        <v>0</v>
      </c>
      <c r="J21" s="536">
        <v>0</v>
      </c>
      <c r="K21" s="536">
        <v>0</v>
      </c>
      <c r="L21" s="536">
        <v>390039.21691199997</v>
      </c>
      <c r="M21" s="536">
        <v>0</v>
      </c>
      <c r="N21" s="536">
        <v>0</v>
      </c>
      <c r="O21" s="536">
        <v>0</v>
      </c>
      <c r="P21" s="536">
        <v>0</v>
      </c>
      <c r="Q21" s="536">
        <v>0</v>
      </c>
      <c r="R21" s="536">
        <v>360992.30926399998</v>
      </c>
      <c r="S21" s="536">
        <v>29046.907648</v>
      </c>
      <c r="T21" s="536">
        <v>0</v>
      </c>
      <c r="U21" s="461"/>
      <c r="V21" s="461"/>
      <c r="W21" s="461"/>
      <c r="X21" s="461"/>
      <c r="Y21" s="461"/>
      <c r="Z21" s="461"/>
      <c r="AA21" s="461"/>
      <c r="AB21" s="461"/>
      <c r="AC21" s="461"/>
      <c r="AD21" s="461"/>
      <c r="AE21" s="461"/>
      <c r="AF21" s="461"/>
      <c r="AG21" s="461"/>
      <c r="AH21" s="461"/>
      <c r="AI21" s="461"/>
      <c r="AJ21" s="461"/>
      <c r="AK21" s="461"/>
      <c r="AL21" s="461"/>
      <c r="AM21" s="461"/>
    </row>
    <row r="22" spans="1:39">
      <c r="A22" s="475">
        <v>1.5</v>
      </c>
      <c r="B22" s="476" t="s">
        <v>666</v>
      </c>
      <c r="C22" s="549">
        <v>108632976.27901199</v>
      </c>
      <c r="D22" s="536">
        <v>106602736.662121</v>
      </c>
      <c r="E22" s="536">
        <v>206451.15889399999</v>
      </c>
      <c r="F22" s="536">
        <v>0</v>
      </c>
      <c r="G22" s="536">
        <v>2030239.616891</v>
      </c>
      <c r="H22" s="536">
        <v>0</v>
      </c>
      <c r="I22" s="536">
        <v>110283.18992800001</v>
      </c>
      <c r="J22" s="536">
        <v>670321.59489199996</v>
      </c>
      <c r="K22" s="536">
        <v>0</v>
      </c>
      <c r="L22" s="536">
        <v>0</v>
      </c>
      <c r="M22" s="536">
        <v>0</v>
      </c>
      <c r="N22" s="536">
        <v>0</v>
      </c>
      <c r="O22" s="536">
        <v>0</v>
      </c>
      <c r="P22" s="536">
        <v>0</v>
      </c>
      <c r="Q22" s="536">
        <v>0</v>
      </c>
      <c r="R22" s="536">
        <v>0</v>
      </c>
      <c r="S22" s="536">
        <v>0</v>
      </c>
      <c r="T22" s="536">
        <v>0</v>
      </c>
      <c r="U22" s="461"/>
      <c r="V22" s="461"/>
      <c r="W22" s="461"/>
      <c r="X22" s="461"/>
      <c r="Y22" s="461"/>
      <c r="Z22" s="461"/>
      <c r="AA22" s="461"/>
      <c r="AB22" s="461"/>
      <c r="AC22" s="461"/>
      <c r="AD22" s="461"/>
      <c r="AE22" s="461"/>
      <c r="AF22" s="461"/>
      <c r="AG22" s="461"/>
      <c r="AH22" s="461"/>
      <c r="AI22" s="461"/>
      <c r="AJ22" s="461"/>
      <c r="AK22" s="461"/>
      <c r="AL22" s="461"/>
      <c r="AM22" s="46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60" zoomScaleNormal="60" workbookViewId="0">
      <selection activeCell="C7" sqref="C7:O33"/>
    </sheetView>
  </sheetViews>
  <sheetFormatPr defaultColWidth="9.08984375" defaultRowHeight="12"/>
  <cols>
    <col min="1" max="1" width="8.08984375" style="458" bestFit="1" customWidth="1"/>
    <col min="2" max="2" width="55.90625" style="458" customWidth="1"/>
    <col min="3" max="3" width="14.54296875" style="458" customWidth="1"/>
    <col min="4" max="4" width="12.90625" style="458" bestFit="1" customWidth="1"/>
    <col min="5" max="5" width="12" style="458" bestFit="1" customWidth="1"/>
    <col min="6" max="7" width="11.453125" style="503" customWidth="1"/>
    <col min="8" max="9" width="11.453125" style="458" customWidth="1"/>
    <col min="10" max="14" width="11.453125" style="503" customWidth="1"/>
    <col min="15" max="15" width="14.54296875" style="458" bestFit="1" customWidth="1"/>
    <col min="16" max="16384" width="9.08984375" style="458"/>
  </cols>
  <sheetData>
    <row r="1" spans="1:15" s="662" customFormat="1" ht="13">
      <c r="A1" s="661" t="s">
        <v>30</v>
      </c>
      <c r="B1" s="654" t="str">
        <f>'Info '!C2</f>
        <v>JSC TBC Bank</v>
      </c>
    </row>
    <row r="2" spans="1:15" s="662" customFormat="1" ht="13">
      <c r="A2" s="661" t="s">
        <v>31</v>
      </c>
      <c r="B2" s="663">
        <f>'1. key ratios '!B2</f>
        <v>44561</v>
      </c>
    </row>
    <row r="3" spans="1:15">
      <c r="A3" s="450" t="s">
        <v>667</v>
      </c>
      <c r="F3" s="458"/>
      <c r="G3" s="458"/>
      <c r="J3" s="458"/>
      <c r="K3" s="458"/>
      <c r="L3" s="458"/>
      <c r="M3" s="458"/>
      <c r="N3" s="458"/>
    </row>
    <row r="4" spans="1:15">
      <c r="F4" s="458"/>
      <c r="G4" s="458"/>
      <c r="J4" s="458"/>
      <c r="K4" s="458"/>
      <c r="L4" s="458"/>
      <c r="M4" s="458"/>
      <c r="N4" s="458"/>
    </row>
    <row r="5" spans="1:15" ht="46.5" customHeight="1">
      <c r="A5" s="755" t="s">
        <v>693</v>
      </c>
      <c r="B5" s="756"/>
      <c r="C5" s="800" t="s">
        <v>668</v>
      </c>
      <c r="D5" s="801"/>
      <c r="E5" s="801"/>
      <c r="F5" s="801"/>
      <c r="G5" s="801"/>
      <c r="H5" s="802"/>
      <c r="I5" s="800" t="s">
        <v>669</v>
      </c>
      <c r="J5" s="803"/>
      <c r="K5" s="803"/>
      <c r="L5" s="803"/>
      <c r="M5" s="803"/>
      <c r="N5" s="804"/>
      <c r="O5" s="805" t="s">
        <v>670</v>
      </c>
    </row>
    <row r="6" spans="1:15" ht="75" customHeight="1">
      <c r="A6" s="759"/>
      <c r="B6" s="760"/>
      <c r="C6" s="477"/>
      <c r="D6" s="478" t="s">
        <v>671</v>
      </c>
      <c r="E6" s="478" t="s">
        <v>672</v>
      </c>
      <c r="F6" s="478" t="s">
        <v>673</v>
      </c>
      <c r="G6" s="478" t="s">
        <v>674</v>
      </c>
      <c r="H6" s="478" t="s">
        <v>675</v>
      </c>
      <c r="I6" s="483"/>
      <c r="J6" s="478" t="s">
        <v>671</v>
      </c>
      <c r="K6" s="478" t="s">
        <v>672</v>
      </c>
      <c r="L6" s="478" t="s">
        <v>673</v>
      </c>
      <c r="M6" s="478" t="s">
        <v>674</v>
      </c>
      <c r="N6" s="478" t="s">
        <v>675</v>
      </c>
      <c r="O6" s="806"/>
    </row>
    <row r="7" spans="1:15">
      <c r="A7" s="454">
        <v>1</v>
      </c>
      <c r="B7" s="459" t="s">
        <v>696</v>
      </c>
      <c r="C7" s="550">
        <v>283364727.71529996</v>
      </c>
      <c r="D7" s="536">
        <v>272263589.14319998</v>
      </c>
      <c r="E7" s="536">
        <v>3132322.4852</v>
      </c>
      <c r="F7" s="551">
        <v>6299181.5717000002</v>
      </c>
      <c r="G7" s="551">
        <v>973360.65890000004</v>
      </c>
      <c r="H7" s="536">
        <v>696273.85629999998</v>
      </c>
      <c r="I7" s="536">
        <v>8831212.6886439994</v>
      </c>
      <c r="J7" s="551">
        <v>5445271.7828639997</v>
      </c>
      <c r="K7" s="551">
        <v>313232.24852000002</v>
      </c>
      <c r="L7" s="551">
        <v>1889754.4715100001</v>
      </c>
      <c r="M7" s="551">
        <v>486680.32945000002</v>
      </c>
      <c r="N7" s="551">
        <v>696273.85629999998</v>
      </c>
      <c r="O7" s="536">
        <v>0</v>
      </c>
    </row>
    <row r="8" spans="1:15">
      <c r="A8" s="454">
        <v>2</v>
      </c>
      <c r="B8" s="459" t="s">
        <v>566</v>
      </c>
      <c r="C8" s="550">
        <v>341720928.43359995</v>
      </c>
      <c r="D8" s="536">
        <v>337249308.93859994</v>
      </c>
      <c r="E8" s="536">
        <v>1245930.2933</v>
      </c>
      <c r="F8" s="551">
        <v>1992098.9210999999</v>
      </c>
      <c r="G8" s="551">
        <v>436338.31099999999</v>
      </c>
      <c r="H8" s="536">
        <v>797251.96959999995</v>
      </c>
      <c r="I8" s="536">
        <v>8461248.2189320009</v>
      </c>
      <c r="J8" s="551">
        <v>6723604.3881719997</v>
      </c>
      <c r="K8" s="551">
        <v>124593.02933</v>
      </c>
      <c r="L8" s="551">
        <v>597629.67633000005</v>
      </c>
      <c r="M8" s="551">
        <v>218169.15549999999</v>
      </c>
      <c r="N8" s="551">
        <v>797251.96959999995</v>
      </c>
      <c r="O8" s="536">
        <v>0</v>
      </c>
    </row>
    <row r="9" spans="1:15">
      <c r="A9" s="454">
        <v>3</v>
      </c>
      <c r="B9" s="459" t="s">
        <v>567</v>
      </c>
      <c r="C9" s="550">
        <v>117467338.1874</v>
      </c>
      <c r="D9" s="536">
        <v>117035189.2129</v>
      </c>
      <c r="E9" s="536">
        <v>53898.81</v>
      </c>
      <c r="F9" s="552">
        <v>47607.99</v>
      </c>
      <c r="G9" s="552">
        <v>3229.4</v>
      </c>
      <c r="H9" s="536">
        <v>327412.7745</v>
      </c>
      <c r="I9" s="536">
        <v>2689403.536758</v>
      </c>
      <c r="J9" s="552">
        <v>2340703.7842580001</v>
      </c>
      <c r="K9" s="552">
        <v>5389.8810000000003</v>
      </c>
      <c r="L9" s="552">
        <v>14282.397000000001</v>
      </c>
      <c r="M9" s="552">
        <v>1614.7</v>
      </c>
      <c r="N9" s="552">
        <v>327412.7745</v>
      </c>
      <c r="O9" s="536">
        <v>0</v>
      </c>
    </row>
    <row r="10" spans="1:15">
      <c r="A10" s="454">
        <v>4</v>
      </c>
      <c r="B10" s="459" t="s">
        <v>697</v>
      </c>
      <c r="C10" s="550">
        <v>636120924.27880001</v>
      </c>
      <c r="D10" s="536">
        <v>491206997.33499998</v>
      </c>
      <c r="E10" s="536">
        <v>97244961.488600001</v>
      </c>
      <c r="F10" s="552">
        <v>47270723.792599998</v>
      </c>
      <c r="G10" s="552">
        <v>372474.93040000001</v>
      </c>
      <c r="H10" s="536">
        <v>25766.732199999999</v>
      </c>
      <c r="I10" s="536">
        <v>33941857.430739991</v>
      </c>
      <c r="J10" s="552">
        <v>9824139.9466999993</v>
      </c>
      <c r="K10" s="552">
        <v>9724496.1488600001</v>
      </c>
      <c r="L10" s="552">
        <v>14181217.13778</v>
      </c>
      <c r="M10" s="552">
        <v>186237.46520000001</v>
      </c>
      <c r="N10" s="552">
        <v>25766.732199999999</v>
      </c>
      <c r="O10" s="536">
        <v>0</v>
      </c>
    </row>
    <row r="11" spans="1:15">
      <c r="A11" s="454">
        <v>5</v>
      </c>
      <c r="B11" s="459" t="s">
        <v>568</v>
      </c>
      <c r="C11" s="550">
        <v>1047340759.9165001</v>
      </c>
      <c r="D11" s="536">
        <v>834965600.62320006</v>
      </c>
      <c r="E11" s="536">
        <v>157428472.10679999</v>
      </c>
      <c r="F11" s="552">
        <v>51691227.484399997</v>
      </c>
      <c r="G11" s="552">
        <v>2488362.2990999999</v>
      </c>
      <c r="H11" s="536">
        <v>767097.40300000005</v>
      </c>
      <c r="I11" s="536">
        <v>49960806.021013997</v>
      </c>
      <c r="J11" s="552">
        <v>16699312.012464</v>
      </c>
      <c r="K11" s="552">
        <v>15742847.21068</v>
      </c>
      <c r="L11" s="552">
        <v>15507368.24532</v>
      </c>
      <c r="M11" s="552">
        <v>1244181.14955</v>
      </c>
      <c r="N11" s="552">
        <v>767097.40300000005</v>
      </c>
      <c r="O11" s="536">
        <v>0</v>
      </c>
    </row>
    <row r="12" spans="1:15">
      <c r="A12" s="454">
        <v>6</v>
      </c>
      <c r="B12" s="459" t="s">
        <v>569</v>
      </c>
      <c r="C12" s="550">
        <v>379489888.3362</v>
      </c>
      <c r="D12" s="536">
        <v>312089480.6566</v>
      </c>
      <c r="E12" s="536">
        <v>34625906.454999998</v>
      </c>
      <c r="F12" s="552">
        <v>12177788.581900001</v>
      </c>
      <c r="G12" s="552">
        <v>18991896.5449</v>
      </c>
      <c r="H12" s="536">
        <v>1604816.0978000001</v>
      </c>
      <c r="I12" s="536">
        <v>24458481.203452002</v>
      </c>
      <c r="J12" s="552">
        <v>6241789.613132</v>
      </c>
      <c r="K12" s="552">
        <v>3462590.6455000001</v>
      </c>
      <c r="L12" s="552">
        <v>3653336.5745700002</v>
      </c>
      <c r="M12" s="552">
        <v>9495948.27245</v>
      </c>
      <c r="N12" s="552">
        <v>1604816.0978000001</v>
      </c>
      <c r="O12" s="536">
        <v>0</v>
      </c>
    </row>
    <row r="13" spans="1:15">
      <c r="A13" s="454">
        <v>7</v>
      </c>
      <c r="B13" s="459" t="s">
        <v>570</v>
      </c>
      <c r="C13" s="550">
        <v>404619315.33950001</v>
      </c>
      <c r="D13" s="536">
        <v>381305126.94150001</v>
      </c>
      <c r="E13" s="536">
        <v>6516575.0595000004</v>
      </c>
      <c r="F13" s="552">
        <v>13417641.760500001</v>
      </c>
      <c r="G13" s="552">
        <v>2272814.4038</v>
      </c>
      <c r="H13" s="536">
        <v>1107157.1742</v>
      </c>
      <c r="I13" s="536">
        <v>14546616.949030001</v>
      </c>
      <c r="J13" s="552">
        <v>7626102.53883</v>
      </c>
      <c r="K13" s="552">
        <v>651657.50595000002</v>
      </c>
      <c r="L13" s="552">
        <v>4025292.5281500001</v>
      </c>
      <c r="M13" s="552">
        <v>1136407.2019</v>
      </c>
      <c r="N13" s="552">
        <v>1107157.1742</v>
      </c>
      <c r="O13" s="536">
        <v>0</v>
      </c>
    </row>
    <row r="14" spans="1:15">
      <c r="A14" s="454">
        <v>8</v>
      </c>
      <c r="B14" s="459" t="s">
        <v>571</v>
      </c>
      <c r="C14" s="550">
        <v>758425878.95209992</v>
      </c>
      <c r="D14" s="536">
        <v>739336790.49619997</v>
      </c>
      <c r="E14" s="536">
        <v>7134068.7348999996</v>
      </c>
      <c r="F14" s="552">
        <v>6867840.5219000001</v>
      </c>
      <c r="G14" s="552">
        <v>1676644.2072999999</v>
      </c>
      <c r="H14" s="536">
        <v>3410534.9918</v>
      </c>
      <c r="I14" s="536">
        <v>21809351.935433999</v>
      </c>
      <c r="J14" s="552">
        <v>14786735.809924001</v>
      </c>
      <c r="K14" s="552">
        <v>713406.87349000003</v>
      </c>
      <c r="L14" s="552">
        <v>2060352.1565700001</v>
      </c>
      <c r="M14" s="552">
        <v>838322.10364999995</v>
      </c>
      <c r="N14" s="552">
        <v>3410534.9918</v>
      </c>
      <c r="O14" s="536">
        <v>0</v>
      </c>
    </row>
    <row r="15" spans="1:15">
      <c r="A15" s="454">
        <v>9</v>
      </c>
      <c r="B15" s="459" t="s">
        <v>572</v>
      </c>
      <c r="C15" s="550">
        <v>412877415.28920001</v>
      </c>
      <c r="D15" s="536">
        <v>372733269.65939999</v>
      </c>
      <c r="E15" s="536">
        <v>28416050.1439</v>
      </c>
      <c r="F15" s="552">
        <v>5856762.3975999998</v>
      </c>
      <c r="G15" s="552">
        <v>4863508.0927999998</v>
      </c>
      <c r="H15" s="536">
        <v>1007824.9955</v>
      </c>
      <c r="I15" s="536">
        <v>15492878.168757999</v>
      </c>
      <c r="J15" s="552">
        <v>7454665.3931879997</v>
      </c>
      <c r="K15" s="552">
        <v>2841605.0143900001</v>
      </c>
      <c r="L15" s="552">
        <v>1757028.7192800001</v>
      </c>
      <c r="M15" s="552">
        <v>2431754.0463999999</v>
      </c>
      <c r="N15" s="552">
        <v>1007824.9955</v>
      </c>
      <c r="O15" s="536">
        <v>0</v>
      </c>
    </row>
    <row r="16" spans="1:15">
      <c r="A16" s="454">
        <v>10</v>
      </c>
      <c r="B16" s="459" t="s">
        <v>573</v>
      </c>
      <c r="C16" s="550">
        <v>111220735.3673</v>
      </c>
      <c r="D16" s="536">
        <v>103355964.8354</v>
      </c>
      <c r="E16" s="536">
        <v>6696302.1358000003</v>
      </c>
      <c r="F16" s="552">
        <v>619290.1655</v>
      </c>
      <c r="G16" s="552">
        <v>83486.335000000006</v>
      </c>
      <c r="H16" s="536">
        <v>465691.89559999999</v>
      </c>
      <c r="I16" s="536">
        <v>3429971.623038</v>
      </c>
      <c r="J16" s="552">
        <v>2067119.2967079999</v>
      </c>
      <c r="K16" s="552">
        <v>669630.21357999998</v>
      </c>
      <c r="L16" s="552">
        <v>185787.04965</v>
      </c>
      <c r="M16" s="552">
        <v>41743.167500000003</v>
      </c>
      <c r="N16" s="552">
        <v>465691.89559999999</v>
      </c>
      <c r="O16" s="536">
        <v>0</v>
      </c>
    </row>
    <row r="17" spans="1:15">
      <c r="A17" s="454">
        <v>11</v>
      </c>
      <c r="B17" s="459" t="s">
        <v>574</v>
      </c>
      <c r="C17" s="550">
        <v>108168115.05069999</v>
      </c>
      <c r="D17" s="536">
        <v>98443787.841600001</v>
      </c>
      <c r="E17" s="536">
        <v>1987543.4081999999</v>
      </c>
      <c r="F17" s="552">
        <v>6801979.2533</v>
      </c>
      <c r="G17" s="552">
        <v>365678.8763</v>
      </c>
      <c r="H17" s="536">
        <v>569125.67130000005</v>
      </c>
      <c r="I17" s="536">
        <v>4960188.9830919988</v>
      </c>
      <c r="J17" s="552">
        <v>1968875.7568320001</v>
      </c>
      <c r="K17" s="552">
        <v>198754.34082000001</v>
      </c>
      <c r="L17" s="552">
        <v>2040593.77599</v>
      </c>
      <c r="M17" s="552">
        <v>182839.43815</v>
      </c>
      <c r="N17" s="552">
        <v>569125.67130000005</v>
      </c>
      <c r="O17" s="536">
        <v>0</v>
      </c>
    </row>
    <row r="18" spans="1:15">
      <c r="A18" s="454">
        <v>12</v>
      </c>
      <c r="B18" s="459" t="s">
        <v>575</v>
      </c>
      <c r="C18" s="550">
        <v>1286015636.3620999</v>
      </c>
      <c r="D18" s="536">
        <v>1214911045.6722</v>
      </c>
      <c r="E18" s="536">
        <v>30349284.453699999</v>
      </c>
      <c r="F18" s="552">
        <v>28827780.585299999</v>
      </c>
      <c r="G18" s="552">
        <v>4298328.7034</v>
      </c>
      <c r="H18" s="536">
        <v>7629196.9474999998</v>
      </c>
      <c r="I18" s="536">
        <v>45759844.833604001</v>
      </c>
      <c r="J18" s="552">
        <v>24298220.913444001</v>
      </c>
      <c r="K18" s="552">
        <v>3034928.4453699999</v>
      </c>
      <c r="L18" s="552">
        <v>8648334.1755899992</v>
      </c>
      <c r="M18" s="552">
        <v>2149164.3517</v>
      </c>
      <c r="N18" s="552">
        <v>7629196.9474999998</v>
      </c>
      <c r="O18" s="536">
        <v>0</v>
      </c>
    </row>
    <row r="19" spans="1:15">
      <c r="A19" s="454">
        <v>13</v>
      </c>
      <c r="B19" s="459" t="s">
        <v>576</v>
      </c>
      <c r="C19" s="550">
        <v>537104715.50989997</v>
      </c>
      <c r="D19" s="536">
        <v>517016975.40149999</v>
      </c>
      <c r="E19" s="536">
        <v>9689529.7910999991</v>
      </c>
      <c r="F19" s="552">
        <v>6343978.8476999998</v>
      </c>
      <c r="G19" s="552">
        <v>1056981.0412999999</v>
      </c>
      <c r="H19" s="536">
        <v>2997250.4282999998</v>
      </c>
      <c r="I19" s="536">
        <v>16738227.090399999</v>
      </c>
      <c r="J19" s="552">
        <v>10340339.508029999</v>
      </c>
      <c r="K19" s="552">
        <v>968952.97910999996</v>
      </c>
      <c r="L19" s="552">
        <v>1903193.6543099999</v>
      </c>
      <c r="M19" s="552">
        <v>528490.52064999996</v>
      </c>
      <c r="N19" s="552">
        <v>2997250.4282999998</v>
      </c>
      <c r="O19" s="536">
        <v>0</v>
      </c>
    </row>
    <row r="20" spans="1:15">
      <c r="A20" s="454">
        <v>14</v>
      </c>
      <c r="B20" s="459" t="s">
        <v>577</v>
      </c>
      <c r="C20" s="550">
        <v>1357212174.3718002</v>
      </c>
      <c r="D20" s="536">
        <v>1054979272.5796</v>
      </c>
      <c r="E20" s="536">
        <v>206943325.0465</v>
      </c>
      <c r="F20" s="552">
        <v>93312972.411200002</v>
      </c>
      <c r="G20" s="552">
        <v>703971.61589999998</v>
      </c>
      <c r="H20" s="536">
        <v>1272632.7186</v>
      </c>
      <c r="I20" s="536">
        <v>71412428.206152007</v>
      </c>
      <c r="J20" s="552">
        <v>21099585.451591998</v>
      </c>
      <c r="K20" s="552">
        <v>20694332.50465</v>
      </c>
      <c r="L20" s="552">
        <v>27993891.723359998</v>
      </c>
      <c r="M20" s="552">
        <v>351985.80794999999</v>
      </c>
      <c r="N20" s="552">
        <v>1272632.7186</v>
      </c>
      <c r="O20" s="536">
        <v>0</v>
      </c>
    </row>
    <row r="21" spans="1:15">
      <c r="A21" s="454">
        <v>15</v>
      </c>
      <c r="B21" s="459" t="s">
        <v>578</v>
      </c>
      <c r="C21" s="550">
        <v>334879617.92920005</v>
      </c>
      <c r="D21" s="536">
        <v>268240407.94220001</v>
      </c>
      <c r="E21" s="536">
        <v>37645245.952699997</v>
      </c>
      <c r="F21" s="552">
        <v>27646653.2128</v>
      </c>
      <c r="G21" s="552">
        <v>970627.95880000002</v>
      </c>
      <c r="H21" s="536">
        <v>376682.8627</v>
      </c>
      <c r="I21" s="536">
        <v>18285325.560054004</v>
      </c>
      <c r="J21" s="552">
        <v>5364808.1588439997</v>
      </c>
      <c r="K21" s="552">
        <v>3764524.5952699999</v>
      </c>
      <c r="L21" s="552">
        <v>8293995.9638400003</v>
      </c>
      <c r="M21" s="552">
        <v>485313.97940000001</v>
      </c>
      <c r="N21" s="552">
        <v>376682.8627</v>
      </c>
      <c r="O21" s="536">
        <v>0</v>
      </c>
    </row>
    <row r="22" spans="1:15">
      <c r="A22" s="454">
        <v>16</v>
      </c>
      <c r="B22" s="459" t="s">
        <v>579</v>
      </c>
      <c r="C22" s="550">
        <v>173973420.55520001</v>
      </c>
      <c r="D22" s="536">
        <v>165125215.72760001</v>
      </c>
      <c r="E22" s="536">
        <v>7545353.2357000001</v>
      </c>
      <c r="F22" s="552">
        <v>284626.62390000001</v>
      </c>
      <c r="G22" s="552">
        <v>121103.9569</v>
      </c>
      <c r="H22" s="536">
        <v>897121.0111</v>
      </c>
      <c r="I22" s="536">
        <v>5100100.6148419995</v>
      </c>
      <c r="J22" s="552">
        <v>3302504.3145519998</v>
      </c>
      <c r="K22" s="552">
        <v>754535.32357000001</v>
      </c>
      <c r="L22" s="552">
        <v>85387.987169999993</v>
      </c>
      <c r="M22" s="552">
        <v>60551.978450000002</v>
      </c>
      <c r="N22" s="552">
        <v>897121.0111</v>
      </c>
      <c r="O22" s="536">
        <v>0</v>
      </c>
    </row>
    <row r="23" spans="1:15">
      <c r="A23" s="454">
        <v>17</v>
      </c>
      <c r="B23" s="459" t="s">
        <v>700</v>
      </c>
      <c r="C23" s="550">
        <v>199810966.73139998</v>
      </c>
      <c r="D23" s="536">
        <v>157225883.48699999</v>
      </c>
      <c r="E23" s="536">
        <v>39848610.698600002</v>
      </c>
      <c r="F23" s="552">
        <v>2723528.3908000002</v>
      </c>
      <c r="G23" s="552">
        <v>5868</v>
      </c>
      <c r="H23" s="536">
        <v>7076.1549999999997</v>
      </c>
      <c r="I23" s="536">
        <v>7956447.4118400002</v>
      </c>
      <c r="J23" s="552">
        <v>3144517.6697399998</v>
      </c>
      <c r="K23" s="552">
        <v>3984861.0698600002</v>
      </c>
      <c r="L23" s="552">
        <v>817058.51723999996</v>
      </c>
      <c r="M23" s="552">
        <v>2934</v>
      </c>
      <c r="N23" s="552">
        <v>7076.1549999999997</v>
      </c>
      <c r="O23" s="536">
        <v>0</v>
      </c>
    </row>
    <row r="24" spans="1:15">
      <c r="A24" s="454">
        <v>18</v>
      </c>
      <c r="B24" s="459" t="s">
        <v>580</v>
      </c>
      <c r="C24" s="550">
        <v>1001904882.796</v>
      </c>
      <c r="D24" s="536">
        <v>976353672.89900005</v>
      </c>
      <c r="E24" s="536">
        <v>10576157.131999999</v>
      </c>
      <c r="F24" s="552">
        <v>13601291.254799999</v>
      </c>
      <c r="G24" s="552">
        <v>1274131.3999999999</v>
      </c>
      <c r="H24" s="536">
        <v>99630.110199999996</v>
      </c>
      <c r="I24" s="536">
        <v>25401772.357819997</v>
      </c>
      <c r="J24" s="552">
        <v>19527073.457979999</v>
      </c>
      <c r="K24" s="552">
        <v>1057615.7132000001</v>
      </c>
      <c r="L24" s="552">
        <v>4080387.3764399998</v>
      </c>
      <c r="M24" s="552">
        <v>637065.69999999995</v>
      </c>
      <c r="N24" s="552">
        <v>99630.110199999996</v>
      </c>
      <c r="O24" s="536">
        <v>0</v>
      </c>
    </row>
    <row r="25" spans="1:15">
      <c r="A25" s="454">
        <v>19</v>
      </c>
      <c r="B25" s="459" t="s">
        <v>581</v>
      </c>
      <c r="C25" s="550">
        <v>77542993.285599992</v>
      </c>
      <c r="D25" s="536">
        <v>75104159.096499994</v>
      </c>
      <c r="E25" s="536">
        <v>210600.1575</v>
      </c>
      <c r="F25" s="552">
        <v>1969010.1085999999</v>
      </c>
      <c r="G25" s="552">
        <v>218309.51199999999</v>
      </c>
      <c r="H25" s="536">
        <v>40914.411</v>
      </c>
      <c r="I25" s="536">
        <v>2263915.39726</v>
      </c>
      <c r="J25" s="552">
        <v>1502083.18193</v>
      </c>
      <c r="K25" s="552">
        <v>21060.015749999999</v>
      </c>
      <c r="L25" s="552">
        <v>590703.03258</v>
      </c>
      <c r="M25" s="552">
        <v>109154.75599999999</v>
      </c>
      <c r="N25" s="552">
        <v>40914.411</v>
      </c>
      <c r="O25" s="536">
        <v>0</v>
      </c>
    </row>
    <row r="26" spans="1:15">
      <c r="A26" s="454">
        <v>20</v>
      </c>
      <c r="B26" s="459" t="s">
        <v>699</v>
      </c>
      <c r="C26" s="550">
        <v>501601007.35399997</v>
      </c>
      <c r="D26" s="536">
        <v>480793914.46929997</v>
      </c>
      <c r="E26" s="536">
        <v>13917353.8298</v>
      </c>
      <c r="F26" s="552">
        <v>5087157.9064999996</v>
      </c>
      <c r="G26" s="552">
        <v>1202983.3668</v>
      </c>
      <c r="H26" s="536">
        <v>599597.78159999999</v>
      </c>
      <c r="I26" s="536">
        <v>13734850.509316001</v>
      </c>
      <c r="J26" s="552">
        <v>9615878.2893860005</v>
      </c>
      <c r="K26" s="552">
        <v>1391735.38298</v>
      </c>
      <c r="L26" s="552">
        <v>1526147.3719500001</v>
      </c>
      <c r="M26" s="552">
        <v>601491.68339999998</v>
      </c>
      <c r="N26" s="552">
        <v>599597.78159999999</v>
      </c>
      <c r="O26" s="536">
        <v>0</v>
      </c>
    </row>
    <row r="27" spans="1:15">
      <c r="A27" s="454">
        <v>21</v>
      </c>
      <c r="B27" s="459" t="s">
        <v>582</v>
      </c>
      <c r="C27" s="550">
        <v>80592813.0053</v>
      </c>
      <c r="D27" s="536">
        <v>77738439.289100006</v>
      </c>
      <c r="E27" s="536">
        <v>111652.98</v>
      </c>
      <c r="F27" s="552">
        <v>2149724.0101999999</v>
      </c>
      <c r="G27" s="552">
        <v>73413.145999999993</v>
      </c>
      <c r="H27" s="536">
        <v>519583.58</v>
      </c>
      <c r="I27" s="536">
        <v>2767141.4398419997</v>
      </c>
      <c r="J27" s="552">
        <v>1554768.785782</v>
      </c>
      <c r="K27" s="552">
        <v>11165.298000000001</v>
      </c>
      <c r="L27" s="552">
        <v>644917.20305999997</v>
      </c>
      <c r="M27" s="552">
        <v>36706.572999999997</v>
      </c>
      <c r="N27" s="552">
        <v>519583.58</v>
      </c>
      <c r="O27" s="536">
        <v>0</v>
      </c>
    </row>
    <row r="28" spans="1:15">
      <c r="A28" s="454">
        <v>22</v>
      </c>
      <c r="B28" s="459" t="s">
        <v>583</v>
      </c>
      <c r="C28" s="550">
        <v>181482374.43059999</v>
      </c>
      <c r="D28" s="536">
        <v>180178689.46309999</v>
      </c>
      <c r="E28" s="536">
        <v>662681.20180000004</v>
      </c>
      <c r="F28" s="552">
        <v>528559.98499999999</v>
      </c>
      <c r="G28" s="552">
        <v>64164.996200000001</v>
      </c>
      <c r="H28" s="536">
        <v>48278.784500000002</v>
      </c>
      <c r="I28" s="536">
        <v>3908771.1875420003</v>
      </c>
      <c r="J28" s="552">
        <v>3603573.789262</v>
      </c>
      <c r="K28" s="552">
        <v>66268.120179999998</v>
      </c>
      <c r="L28" s="552">
        <v>158567.99549999999</v>
      </c>
      <c r="M28" s="552">
        <v>32082.498100000001</v>
      </c>
      <c r="N28" s="552">
        <v>48278.784500000002</v>
      </c>
      <c r="O28" s="536">
        <v>0</v>
      </c>
    </row>
    <row r="29" spans="1:15">
      <c r="A29" s="454">
        <v>23</v>
      </c>
      <c r="B29" s="459" t="s">
        <v>584</v>
      </c>
      <c r="C29" s="550">
        <v>3305072811.7216997</v>
      </c>
      <c r="D29" s="536">
        <v>3089654229.4798999</v>
      </c>
      <c r="E29" s="536">
        <v>106684891.3304</v>
      </c>
      <c r="F29" s="552">
        <v>81098045.335500002</v>
      </c>
      <c r="G29" s="552">
        <v>15210216.3136</v>
      </c>
      <c r="H29" s="536">
        <v>12425429.2623</v>
      </c>
      <c r="I29" s="536">
        <v>116821524.742388</v>
      </c>
      <c r="J29" s="552">
        <v>61793084.589598</v>
      </c>
      <c r="K29" s="552">
        <v>10668489.13304</v>
      </c>
      <c r="L29" s="552">
        <v>24329413.600650001</v>
      </c>
      <c r="M29" s="552">
        <v>7605108.1568</v>
      </c>
      <c r="N29" s="552">
        <v>12425429.2623</v>
      </c>
      <c r="O29" s="536">
        <v>0</v>
      </c>
    </row>
    <row r="30" spans="1:15">
      <c r="A30" s="454">
        <v>24</v>
      </c>
      <c r="B30" s="459" t="s">
        <v>698</v>
      </c>
      <c r="C30" s="550">
        <v>754885578.38940001</v>
      </c>
      <c r="D30" s="536">
        <v>715508654.46430004</v>
      </c>
      <c r="E30" s="536">
        <v>19467803.276700001</v>
      </c>
      <c r="F30" s="552">
        <v>11254545.2382</v>
      </c>
      <c r="G30" s="552">
        <v>2941420.25</v>
      </c>
      <c r="H30" s="536">
        <v>5713155.1601999998</v>
      </c>
      <c r="I30" s="536">
        <v>26817182.273616001</v>
      </c>
      <c r="J30" s="552">
        <v>14310173.089286</v>
      </c>
      <c r="K30" s="552">
        <v>1946780.32767</v>
      </c>
      <c r="L30" s="552">
        <v>3376363.5714599998</v>
      </c>
      <c r="M30" s="552">
        <v>1470710.125</v>
      </c>
      <c r="N30" s="552">
        <v>5713155.1601999998</v>
      </c>
      <c r="O30" s="536">
        <v>0</v>
      </c>
    </row>
    <row r="31" spans="1:15">
      <c r="A31" s="454">
        <v>25</v>
      </c>
      <c r="B31" s="459" t="s">
        <v>585</v>
      </c>
      <c r="C31" s="550">
        <v>1616902675.7866001</v>
      </c>
      <c r="D31" s="536">
        <v>1517409553.2857001</v>
      </c>
      <c r="E31" s="536">
        <v>39999850.056900002</v>
      </c>
      <c r="F31" s="552">
        <v>44980192.178999998</v>
      </c>
      <c r="G31" s="552">
        <v>9378910.4267999995</v>
      </c>
      <c r="H31" s="536">
        <v>5134169.8382000001</v>
      </c>
      <c r="I31" s="536">
        <v>57665858.776704006</v>
      </c>
      <c r="J31" s="552">
        <v>30348191.065714002</v>
      </c>
      <c r="K31" s="552">
        <v>3999985.00569</v>
      </c>
      <c r="L31" s="552">
        <v>13494057.6537</v>
      </c>
      <c r="M31" s="552">
        <v>4689455.2133999998</v>
      </c>
      <c r="N31" s="552">
        <v>5134169.8382000001</v>
      </c>
      <c r="O31" s="536">
        <v>0</v>
      </c>
    </row>
    <row r="32" spans="1:15">
      <c r="A32" s="454">
        <v>26</v>
      </c>
      <c r="B32" s="459" t="s">
        <v>695</v>
      </c>
      <c r="C32" s="550">
        <v>729337491.58840001</v>
      </c>
      <c r="D32" s="536">
        <v>655604257.86230004</v>
      </c>
      <c r="E32" s="536">
        <v>16060323.272</v>
      </c>
      <c r="F32" s="552">
        <v>24603001.8081</v>
      </c>
      <c r="G32" s="552">
        <v>6578806.2473999998</v>
      </c>
      <c r="H32" s="536">
        <v>26491102.398600001</v>
      </c>
      <c r="I32" s="536">
        <v>51900904.852064572</v>
      </c>
      <c r="J32" s="552">
        <v>13133466.460134571</v>
      </c>
      <c r="K32" s="552">
        <v>1606032.3271999999</v>
      </c>
      <c r="L32" s="552">
        <v>7380900.5424300004</v>
      </c>
      <c r="M32" s="552">
        <v>3289403.1236999999</v>
      </c>
      <c r="N32" s="552">
        <v>26491102.398600001</v>
      </c>
      <c r="O32" s="536">
        <v>0</v>
      </c>
    </row>
    <row r="33" spans="1:15">
      <c r="A33" s="454">
        <v>27</v>
      </c>
      <c r="B33" s="479" t="s">
        <v>108</v>
      </c>
      <c r="C33" s="553">
        <v>16739135186.6838</v>
      </c>
      <c r="D33" s="536">
        <v>15205829476.802902</v>
      </c>
      <c r="E33" s="536">
        <v>884194693.53660011</v>
      </c>
      <c r="F33" s="552">
        <v>497453210.33810008</v>
      </c>
      <c r="G33" s="552">
        <v>76627030.994599998</v>
      </c>
      <c r="H33" s="536">
        <v>75030775.011600003</v>
      </c>
      <c r="I33" s="536">
        <v>655116312.01233661</v>
      </c>
      <c r="J33" s="552">
        <v>304116589.04834658</v>
      </c>
      <c r="K33" s="552">
        <v>88419469.353659973</v>
      </c>
      <c r="L33" s="552">
        <v>149235963.10143</v>
      </c>
      <c r="M33" s="552">
        <v>38313515.497299999</v>
      </c>
      <c r="N33" s="552">
        <v>75030775.011600003</v>
      </c>
      <c r="O33" s="536">
        <v>43698675.969999999</v>
      </c>
    </row>
    <row r="34" spans="1:15">
      <c r="A34" s="461"/>
      <c r="B34" s="461"/>
      <c r="C34" s="461"/>
      <c r="D34" s="461"/>
      <c r="E34" s="461"/>
      <c r="H34" s="461"/>
      <c r="I34" s="461"/>
      <c r="O34" s="461"/>
    </row>
    <row r="35" spans="1:15">
      <c r="A35" s="461"/>
      <c r="B35" s="493"/>
      <c r="C35" s="493"/>
      <c r="D35" s="461"/>
      <c r="E35" s="461"/>
      <c r="H35" s="461"/>
      <c r="I35" s="461"/>
      <c r="O35" s="461"/>
    </row>
    <row r="36" spans="1:15">
      <c r="A36" s="461"/>
      <c r="B36" s="461"/>
      <c r="C36" s="461"/>
      <c r="D36" s="461"/>
      <c r="E36" s="461"/>
      <c r="H36" s="461"/>
      <c r="I36" s="461"/>
      <c r="O36" s="461"/>
    </row>
    <row r="37" spans="1:15">
      <c r="A37" s="461"/>
      <c r="B37" s="461"/>
      <c r="C37" s="461"/>
      <c r="D37" s="461"/>
      <c r="E37" s="461"/>
      <c r="H37" s="461"/>
      <c r="I37" s="461"/>
      <c r="O37" s="461"/>
    </row>
    <row r="38" spans="1:15">
      <c r="A38" s="461"/>
      <c r="B38" s="461"/>
      <c r="C38" s="461"/>
      <c r="D38" s="461"/>
      <c r="E38" s="461"/>
      <c r="H38" s="461"/>
      <c r="I38" s="461"/>
      <c r="O38" s="461"/>
    </row>
    <row r="39" spans="1:15">
      <c r="A39" s="461"/>
      <c r="B39" s="461"/>
      <c r="C39" s="461"/>
      <c r="D39" s="461"/>
      <c r="E39" s="461"/>
      <c r="H39" s="461"/>
      <c r="I39" s="461"/>
      <c r="O39" s="461"/>
    </row>
    <row r="40" spans="1:15">
      <c r="A40" s="461"/>
      <c r="B40" s="461"/>
      <c r="C40" s="461"/>
      <c r="D40" s="461"/>
      <c r="E40" s="461"/>
      <c r="H40" s="461"/>
      <c r="I40" s="461"/>
      <c r="O40" s="461"/>
    </row>
    <row r="41" spans="1:15">
      <c r="A41" s="494"/>
      <c r="B41" s="494"/>
      <c r="C41" s="494"/>
      <c r="D41" s="461"/>
      <c r="E41" s="461"/>
      <c r="H41" s="461"/>
      <c r="I41" s="461"/>
      <c r="O41" s="461"/>
    </row>
    <row r="42" spans="1:15">
      <c r="A42" s="494"/>
      <c r="B42" s="494"/>
      <c r="C42" s="494"/>
      <c r="D42" s="461"/>
      <c r="E42" s="461"/>
      <c r="H42" s="461"/>
      <c r="I42" s="461"/>
      <c r="O42" s="461"/>
    </row>
    <row r="43" spans="1:15">
      <c r="A43" s="461"/>
      <c r="B43" s="461"/>
      <c r="C43" s="461"/>
      <c r="D43" s="461"/>
      <c r="E43" s="461"/>
      <c r="H43" s="461"/>
      <c r="I43" s="461"/>
      <c r="O43" s="461"/>
    </row>
    <row r="44" spans="1:15">
      <c r="A44" s="461"/>
      <c r="B44" s="461"/>
      <c r="C44" s="461"/>
      <c r="D44" s="461"/>
      <c r="E44" s="461"/>
      <c r="H44" s="461"/>
      <c r="I44" s="461"/>
      <c r="O44" s="461"/>
    </row>
    <row r="45" spans="1:15">
      <c r="A45" s="461"/>
      <c r="B45" s="461"/>
      <c r="C45" s="461"/>
      <c r="D45" s="461"/>
      <c r="E45" s="461"/>
      <c r="H45" s="461"/>
      <c r="I45" s="461"/>
      <c r="O45" s="461"/>
    </row>
    <row r="46" spans="1:15">
      <c r="A46" s="461"/>
      <c r="B46" s="461"/>
      <c r="C46" s="461"/>
      <c r="D46" s="461"/>
      <c r="E46" s="461"/>
      <c r="H46" s="461"/>
      <c r="I46" s="461"/>
      <c r="O46" s="46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6328125" defaultRowHeight="12"/>
  <cols>
    <col min="1" max="1" width="8" style="504" customWidth="1"/>
    <col min="2" max="2" width="80.08984375" style="504" customWidth="1"/>
    <col min="3" max="3" width="17" style="504" bestFit="1" customWidth="1"/>
    <col min="4" max="4" width="22" style="504" bestFit="1" customWidth="1"/>
    <col min="5" max="5" width="21.6328125" style="504" bestFit="1" customWidth="1"/>
    <col min="6" max="6" width="20.08984375" style="504" bestFit="1" customWidth="1"/>
    <col min="7" max="7" width="20" style="504" bestFit="1" customWidth="1"/>
    <col min="8" max="8" width="23.36328125" style="504" bestFit="1" customWidth="1"/>
    <col min="9" max="9" width="15.54296875" style="504" bestFit="1" customWidth="1"/>
    <col min="10" max="10" width="17.54296875" style="504" bestFit="1" customWidth="1"/>
    <col min="11" max="11" width="17" style="504" bestFit="1" customWidth="1"/>
    <col min="12" max="16384" width="8.6328125" style="504"/>
  </cols>
  <sheetData>
    <row r="1" spans="1:11" s="662" customFormat="1" ht="13">
      <c r="A1" s="661" t="s">
        <v>30</v>
      </c>
      <c r="B1" s="654" t="str">
        <f>'Info '!C2</f>
        <v>JSC TBC Bank</v>
      </c>
    </row>
    <row r="2" spans="1:11" s="662" customFormat="1" ht="13">
      <c r="A2" s="661" t="s">
        <v>31</v>
      </c>
      <c r="B2" s="663">
        <f>'1. key ratios '!B2</f>
        <v>44561</v>
      </c>
    </row>
    <row r="3" spans="1:11" s="458" customFormat="1">
      <c r="A3" s="450" t="s">
        <v>676</v>
      </c>
    </row>
    <row r="4" spans="1:11">
      <c r="C4" s="505" t="s">
        <v>0</v>
      </c>
      <c r="D4" s="505" t="s">
        <v>1</v>
      </c>
      <c r="E4" s="505" t="s">
        <v>2</v>
      </c>
      <c r="F4" s="505" t="s">
        <v>3</v>
      </c>
      <c r="G4" s="505" t="s">
        <v>4</v>
      </c>
      <c r="H4" s="505" t="s">
        <v>5</v>
      </c>
      <c r="I4" s="505" t="s">
        <v>8</v>
      </c>
      <c r="J4" s="505" t="s">
        <v>9</v>
      </c>
      <c r="K4" s="505" t="s">
        <v>10</v>
      </c>
    </row>
    <row r="5" spans="1:11" ht="105" customHeight="1">
      <c r="A5" s="807" t="s">
        <v>677</v>
      </c>
      <c r="B5" s="808"/>
      <c r="C5" s="482" t="s">
        <v>678</v>
      </c>
      <c r="D5" s="482" t="s">
        <v>679</v>
      </c>
      <c r="E5" s="482" t="s">
        <v>680</v>
      </c>
      <c r="F5" s="506" t="s">
        <v>681</v>
      </c>
      <c r="G5" s="482" t="s">
        <v>682</v>
      </c>
      <c r="H5" s="482" t="s">
        <v>683</v>
      </c>
      <c r="I5" s="482" t="s">
        <v>684</v>
      </c>
      <c r="J5" s="482" t="s">
        <v>685</v>
      </c>
      <c r="K5" s="482" t="s">
        <v>686</v>
      </c>
    </row>
    <row r="6" spans="1:11">
      <c r="A6" s="454">
        <v>1</v>
      </c>
      <c r="B6" s="454" t="s">
        <v>632</v>
      </c>
      <c r="C6" s="536">
        <v>522284072.949624</v>
      </c>
      <c r="D6" s="536">
        <v>106517146.41</v>
      </c>
      <c r="E6" s="536">
        <v>9074946.0940760002</v>
      </c>
      <c r="F6" s="536">
        <v>145595890.132036</v>
      </c>
      <c r="G6" s="536">
        <v>11608337811.824778</v>
      </c>
      <c r="H6" s="536">
        <v>4147178.6064630002</v>
      </c>
      <c r="I6" s="536">
        <v>843240904.848351</v>
      </c>
      <c r="J6" s="536">
        <v>799317462.68569529</v>
      </c>
      <c r="K6" s="536">
        <v>2700619773.1223202</v>
      </c>
    </row>
    <row r="7" spans="1:11">
      <c r="A7" s="454">
        <v>2</v>
      </c>
      <c r="B7" s="454" t="s">
        <v>687</v>
      </c>
      <c r="C7" s="536">
        <v>0</v>
      </c>
      <c r="D7" s="536">
        <v>0</v>
      </c>
      <c r="E7" s="536">
        <v>0</v>
      </c>
      <c r="F7" s="536">
        <v>0</v>
      </c>
      <c r="G7" s="536">
        <v>18990324.940000001</v>
      </c>
      <c r="H7" s="536">
        <v>0</v>
      </c>
      <c r="I7" s="536">
        <v>19991220.699999999</v>
      </c>
      <c r="J7" s="536">
        <v>0</v>
      </c>
      <c r="K7" s="536">
        <v>185829820.10523793</v>
      </c>
    </row>
    <row r="8" spans="1:11">
      <c r="A8" s="454">
        <v>3</v>
      </c>
      <c r="B8" s="454" t="s">
        <v>640</v>
      </c>
      <c r="C8" s="536">
        <v>113161280.510019</v>
      </c>
      <c r="D8" s="536">
        <v>0</v>
      </c>
      <c r="E8" s="536">
        <v>863430757.14300799</v>
      </c>
      <c r="F8" s="536">
        <v>0</v>
      </c>
      <c r="G8" s="536">
        <v>467680898.43265599</v>
      </c>
      <c r="H8" s="536">
        <v>7353.3871909999998</v>
      </c>
      <c r="I8" s="536">
        <v>223159472.75863999</v>
      </c>
      <c r="J8" s="536">
        <v>107171761.114342</v>
      </c>
      <c r="K8" s="536">
        <v>2006337786.1349909</v>
      </c>
    </row>
    <row r="9" spans="1:11">
      <c r="A9" s="454">
        <v>4</v>
      </c>
      <c r="B9" s="480" t="s">
        <v>688</v>
      </c>
      <c r="C9" s="536">
        <v>297414.48003199999</v>
      </c>
      <c r="D9" s="536">
        <v>88529.52</v>
      </c>
      <c r="E9" s="536">
        <v>0</v>
      </c>
      <c r="F9" s="536">
        <v>764607.84460800001</v>
      </c>
      <c r="G9" s="536">
        <v>520941470.36315399</v>
      </c>
      <c r="H9" s="536">
        <v>0</v>
      </c>
      <c r="I9" s="536">
        <v>21933948.901682001</v>
      </c>
      <c r="J9" s="536">
        <v>19604619.370347999</v>
      </c>
      <c r="K9" s="536">
        <v>85480425.858548</v>
      </c>
    </row>
    <row r="10" spans="1:11">
      <c r="A10" s="454">
        <v>5</v>
      </c>
      <c r="B10" s="480" t="s">
        <v>689</v>
      </c>
      <c r="C10" s="536">
        <v>0</v>
      </c>
      <c r="D10" s="536">
        <v>0</v>
      </c>
      <c r="E10" s="536">
        <v>0</v>
      </c>
      <c r="F10" s="536">
        <v>0</v>
      </c>
      <c r="G10" s="536">
        <v>0</v>
      </c>
      <c r="H10" s="536">
        <v>0</v>
      </c>
      <c r="I10" s="536">
        <v>0</v>
      </c>
      <c r="J10" s="536">
        <v>0</v>
      </c>
      <c r="K10" s="536">
        <v>0</v>
      </c>
    </row>
    <row r="11" spans="1:11">
      <c r="A11" s="454">
        <v>6</v>
      </c>
      <c r="B11" s="480" t="s">
        <v>690</v>
      </c>
      <c r="C11" s="536">
        <v>1144891.5456000001</v>
      </c>
      <c r="D11" s="536">
        <v>0</v>
      </c>
      <c r="E11" s="536">
        <v>0</v>
      </c>
      <c r="F11" s="536">
        <v>0</v>
      </c>
      <c r="G11" s="536">
        <v>1692080.2047999999</v>
      </c>
      <c r="H11" s="536">
        <v>0</v>
      </c>
      <c r="I11" s="536">
        <v>2258806.5646080002</v>
      </c>
      <c r="J11" s="536">
        <v>56619.512576000001</v>
      </c>
      <c r="K11" s="536">
        <v>408223.252416</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B1" zoomScale="90" zoomScaleNormal="90" workbookViewId="0">
      <selection activeCell="P7" sqref="P7:Q20"/>
    </sheetView>
  </sheetViews>
  <sheetFormatPr defaultRowHeight="14.5"/>
  <cols>
    <col min="1" max="1" width="10" bestFit="1" customWidth="1"/>
    <col min="2" max="2" width="71.7265625" customWidth="1"/>
    <col min="3" max="3" width="10.6328125" bestFit="1" customWidth="1"/>
    <col min="4" max="8" width="9.90625" customWidth="1"/>
    <col min="9" max="9" width="10.6328125" bestFit="1" customWidth="1"/>
    <col min="10" max="14" width="11.90625" customWidth="1"/>
    <col min="15" max="15" width="12.453125" bestFit="1" customWidth="1"/>
    <col min="16" max="16" width="34.08984375" bestFit="1" customWidth="1"/>
    <col min="17" max="17" width="34.08984375" customWidth="1"/>
    <col min="18" max="18" width="33.54296875" bestFit="1" customWidth="1"/>
    <col min="19" max="19" width="36.6328125" bestFit="1" customWidth="1"/>
  </cols>
  <sheetData>
    <row r="1" spans="1:19">
      <c r="A1" s="448" t="s">
        <v>30</v>
      </c>
      <c r="B1" s="3" t="str">
        <f>'1. key ratios '!B1</f>
        <v>JSC TBC Bank</v>
      </c>
    </row>
    <row r="2" spans="1:19">
      <c r="A2" s="449" t="s">
        <v>31</v>
      </c>
      <c r="B2" s="684">
        <f>'25. Collateral'!B2</f>
        <v>44561</v>
      </c>
    </row>
    <row r="3" spans="1:19">
      <c r="A3" s="450" t="s">
        <v>743</v>
      </c>
      <c r="B3" s="458"/>
    </row>
    <row r="4" spans="1:19">
      <c r="A4" s="450"/>
      <c r="B4" s="458"/>
    </row>
    <row r="5" spans="1:19">
      <c r="A5" s="810" t="s">
        <v>744</v>
      </c>
      <c r="B5" s="810"/>
      <c r="C5" s="811" t="s">
        <v>745</v>
      </c>
      <c r="D5" s="811"/>
      <c r="E5" s="811"/>
      <c r="F5" s="811"/>
      <c r="G5" s="811"/>
      <c r="H5" s="811"/>
      <c r="I5" s="811" t="s">
        <v>746</v>
      </c>
      <c r="J5" s="811"/>
      <c r="K5" s="811"/>
      <c r="L5" s="811"/>
      <c r="M5" s="811"/>
      <c r="N5" s="812"/>
      <c r="O5" s="809" t="s">
        <v>747</v>
      </c>
      <c r="P5" s="809" t="s">
        <v>748</v>
      </c>
      <c r="Q5" s="809" t="s">
        <v>749</v>
      </c>
      <c r="R5" s="809" t="s">
        <v>750</v>
      </c>
      <c r="S5" s="809" t="s">
        <v>751</v>
      </c>
    </row>
    <row r="6" spans="1:19" ht="24" customHeight="1">
      <c r="A6" s="810"/>
      <c r="B6" s="810"/>
      <c r="C6" s="685"/>
      <c r="D6" s="682" t="s">
        <v>671</v>
      </c>
      <c r="E6" s="682" t="s">
        <v>672</v>
      </c>
      <c r="F6" s="682" t="s">
        <v>673</v>
      </c>
      <c r="G6" s="682" t="s">
        <v>674</v>
      </c>
      <c r="H6" s="682" t="s">
        <v>675</v>
      </c>
      <c r="I6" s="685"/>
      <c r="J6" s="682" t="s">
        <v>671</v>
      </c>
      <c r="K6" s="682" t="s">
        <v>672</v>
      </c>
      <c r="L6" s="682" t="s">
        <v>673</v>
      </c>
      <c r="M6" s="682" t="s">
        <v>674</v>
      </c>
      <c r="N6" s="686" t="s">
        <v>675</v>
      </c>
      <c r="O6" s="809"/>
      <c r="P6" s="809"/>
      <c r="Q6" s="809"/>
      <c r="R6" s="809"/>
      <c r="S6" s="809"/>
    </row>
    <row r="7" spans="1:19">
      <c r="A7" s="687">
        <v>1</v>
      </c>
      <c r="B7" s="688" t="s">
        <v>752</v>
      </c>
      <c r="C7" s="698">
        <v>43277217.069499999</v>
      </c>
      <c r="D7" s="698">
        <v>41863059.9252</v>
      </c>
      <c r="E7" s="698">
        <v>498209.29</v>
      </c>
      <c r="F7" s="698">
        <v>399661.76520000002</v>
      </c>
      <c r="G7" s="698">
        <v>494699.69910000003</v>
      </c>
      <c r="H7" s="698">
        <v>21586.39</v>
      </c>
      <c r="I7" s="698">
        <v>1275916.8973999999</v>
      </c>
      <c r="J7" s="698">
        <v>837261.19929999998</v>
      </c>
      <c r="K7" s="698">
        <v>49820.928999999996</v>
      </c>
      <c r="L7" s="698">
        <v>119898.52959999999</v>
      </c>
      <c r="M7" s="698">
        <v>247349.84950000001</v>
      </c>
      <c r="N7" s="698">
        <v>21586.39</v>
      </c>
      <c r="O7" s="698">
        <v>910</v>
      </c>
      <c r="P7" s="699">
        <v>0.128939</v>
      </c>
      <c r="Q7" s="699">
        <v>0.19531000000000001</v>
      </c>
      <c r="R7" s="699">
        <v>0.12596599999999999</v>
      </c>
      <c r="S7" s="698">
        <v>46.377558000000001</v>
      </c>
    </row>
    <row r="8" spans="1:19">
      <c r="A8" s="687">
        <v>2</v>
      </c>
      <c r="B8" s="689" t="s">
        <v>753</v>
      </c>
      <c r="C8" s="698">
        <v>1862081414.4793999</v>
      </c>
      <c r="D8" s="698">
        <v>1727696691.8915999</v>
      </c>
      <c r="E8" s="698">
        <v>38907496.367799997</v>
      </c>
      <c r="F8" s="698">
        <v>54706672.108400002</v>
      </c>
      <c r="G8" s="698">
        <v>21443979.837400001</v>
      </c>
      <c r="H8" s="698">
        <v>19326574.2742</v>
      </c>
      <c r="I8" s="698">
        <v>84905249.296100006</v>
      </c>
      <c r="J8" s="698">
        <v>34553933.8354</v>
      </c>
      <c r="K8" s="698">
        <v>3890749.6362999999</v>
      </c>
      <c r="L8" s="698">
        <v>16412001.632200001</v>
      </c>
      <c r="M8" s="698">
        <v>10721989.918</v>
      </c>
      <c r="N8" s="698">
        <v>19326574.2742</v>
      </c>
      <c r="O8" s="698">
        <v>295467</v>
      </c>
      <c r="P8" s="699">
        <v>0.17146400000000001</v>
      </c>
      <c r="Q8" s="699">
        <v>0.21032500000000001</v>
      </c>
      <c r="R8" s="699">
        <v>0.15154300000000001</v>
      </c>
      <c r="S8" s="698">
        <v>54.886619000000003</v>
      </c>
    </row>
    <row r="9" spans="1:19">
      <c r="A9" s="687">
        <v>3</v>
      </c>
      <c r="B9" s="689" t="s">
        <v>754</v>
      </c>
      <c r="C9" s="698">
        <v>0</v>
      </c>
      <c r="D9" s="698">
        <v>0</v>
      </c>
      <c r="E9" s="698">
        <v>0</v>
      </c>
      <c r="F9" s="698">
        <v>0</v>
      </c>
      <c r="G9" s="698">
        <v>0</v>
      </c>
      <c r="H9" s="698">
        <v>0</v>
      </c>
      <c r="I9" s="698">
        <v>0</v>
      </c>
      <c r="J9" s="698">
        <v>0</v>
      </c>
      <c r="K9" s="698">
        <v>0</v>
      </c>
      <c r="L9" s="698">
        <v>0</v>
      </c>
      <c r="M9" s="698">
        <v>0</v>
      </c>
      <c r="N9" s="698">
        <v>0</v>
      </c>
      <c r="O9" s="698">
        <v>0</v>
      </c>
      <c r="P9" s="699">
        <v>0</v>
      </c>
      <c r="Q9" s="699">
        <v>0</v>
      </c>
      <c r="R9" s="699">
        <v>0</v>
      </c>
      <c r="S9" s="698">
        <v>0</v>
      </c>
    </row>
    <row r="10" spans="1:19">
      <c r="A10" s="687">
        <v>4</v>
      </c>
      <c r="B10" s="689" t="s">
        <v>755</v>
      </c>
      <c r="C10" s="698">
        <v>101142983.65000001</v>
      </c>
      <c r="D10" s="698">
        <v>97582875.480000004</v>
      </c>
      <c r="E10" s="698">
        <v>1240783.43</v>
      </c>
      <c r="F10" s="698">
        <v>1449722.51</v>
      </c>
      <c r="G10" s="698">
        <v>867057.24</v>
      </c>
      <c r="H10" s="698">
        <v>2544.9899999999998</v>
      </c>
      <c r="I10" s="698">
        <v>2946726.2156000002</v>
      </c>
      <c r="J10" s="698">
        <v>1951657.5096</v>
      </c>
      <c r="K10" s="698">
        <v>124078.34299999999</v>
      </c>
      <c r="L10" s="698">
        <v>434916.75300000003</v>
      </c>
      <c r="M10" s="698">
        <v>433528.62</v>
      </c>
      <c r="N10" s="698">
        <v>2544.9899999999998</v>
      </c>
      <c r="O10" s="698">
        <v>114796</v>
      </c>
      <c r="P10" s="699">
        <v>6.3902E-2</v>
      </c>
      <c r="Q10" s="699">
        <v>0.22864799999999999</v>
      </c>
      <c r="R10" s="699">
        <v>6.4510999999999999E-2</v>
      </c>
      <c r="S10" s="698">
        <v>14.356128999999999</v>
      </c>
    </row>
    <row r="11" spans="1:19">
      <c r="A11" s="687">
        <v>5</v>
      </c>
      <c r="B11" s="689" t="s">
        <v>756</v>
      </c>
      <c r="C11" s="698">
        <v>24317237.519200001</v>
      </c>
      <c r="D11" s="698">
        <v>22832867.597100001</v>
      </c>
      <c r="E11" s="698">
        <v>294508.63880000002</v>
      </c>
      <c r="F11" s="698">
        <v>1010096.308</v>
      </c>
      <c r="G11" s="698">
        <v>160737.6053</v>
      </c>
      <c r="H11" s="698">
        <v>19027.37</v>
      </c>
      <c r="I11" s="698">
        <v>888533.28029999998</v>
      </c>
      <c r="J11" s="698">
        <v>456657.35149999999</v>
      </c>
      <c r="K11" s="698">
        <v>29450.8639</v>
      </c>
      <c r="L11" s="698">
        <v>303028.8922</v>
      </c>
      <c r="M11" s="698">
        <v>80368.8027</v>
      </c>
      <c r="N11" s="698">
        <v>19027.37</v>
      </c>
      <c r="O11" s="698">
        <v>22628</v>
      </c>
      <c r="P11" s="699">
        <v>0.17479700000000001</v>
      </c>
      <c r="Q11" s="699">
        <v>0.182999</v>
      </c>
      <c r="R11" s="699">
        <v>0.17414499999999999</v>
      </c>
      <c r="S11" s="698">
        <v>272.29132499999997</v>
      </c>
    </row>
    <row r="12" spans="1:19">
      <c r="A12" s="687">
        <v>6</v>
      </c>
      <c r="B12" s="689" t="s">
        <v>757</v>
      </c>
      <c r="C12" s="698">
        <v>125862903.81999999</v>
      </c>
      <c r="D12" s="698">
        <v>113350621.56</v>
      </c>
      <c r="E12" s="698">
        <v>2511978.7000000002</v>
      </c>
      <c r="F12" s="698">
        <v>6877115.0199999996</v>
      </c>
      <c r="G12" s="698">
        <v>1886730.04</v>
      </c>
      <c r="H12" s="698">
        <v>1236458.5</v>
      </c>
      <c r="I12" s="698">
        <v>6761168.3272000002</v>
      </c>
      <c r="J12" s="698">
        <v>2267012.4312</v>
      </c>
      <c r="K12" s="698">
        <v>251197.87</v>
      </c>
      <c r="L12" s="698">
        <v>2063134.5060000001</v>
      </c>
      <c r="M12" s="698">
        <v>943365.02</v>
      </c>
      <c r="N12" s="698">
        <v>1236458.5</v>
      </c>
      <c r="O12" s="698">
        <v>116273</v>
      </c>
      <c r="P12" s="699">
        <v>0.34147899999999998</v>
      </c>
      <c r="Q12" s="699">
        <v>0.34147899999999998</v>
      </c>
      <c r="R12" s="699">
        <v>0.34503600000000001</v>
      </c>
      <c r="S12" s="698">
        <v>376.450806</v>
      </c>
    </row>
    <row r="13" spans="1:19">
      <c r="A13" s="687">
        <v>7</v>
      </c>
      <c r="B13" s="689" t="s">
        <v>758</v>
      </c>
      <c r="C13" s="698">
        <v>4289824355.2660999</v>
      </c>
      <c r="D13" s="698">
        <v>4069222215.5521998</v>
      </c>
      <c r="E13" s="698">
        <v>86161869.351300001</v>
      </c>
      <c r="F13" s="698">
        <v>94508959.455599993</v>
      </c>
      <c r="G13" s="698">
        <v>7694381.7182999998</v>
      </c>
      <c r="H13" s="698">
        <v>32236929.188700002</v>
      </c>
      <c r="I13" s="698">
        <v>154437439.1295</v>
      </c>
      <c r="J13" s="698">
        <v>81384444.309200004</v>
      </c>
      <c r="K13" s="698">
        <v>8616186.9349000007</v>
      </c>
      <c r="L13" s="698">
        <v>28352687.8369</v>
      </c>
      <c r="M13" s="698">
        <v>3847190.8598000002</v>
      </c>
      <c r="N13" s="698">
        <v>32236929.188700002</v>
      </c>
      <c r="O13" s="698">
        <v>40419</v>
      </c>
      <c r="P13" s="699">
        <v>7.5422000000000003E-2</v>
      </c>
      <c r="Q13" s="699">
        <v>9.6727999999999995E-2</v>
      </c>
      <c r="R13" s="699">
        <v>7.9488000000000003E-2</v>
      </c>
      <c r="S13" s="698">
        <v>138.955209</v>
      </c>
    </row>
    <row r="14" spans="1:19">
      <c r="A14" s="690">
        <v>7.1</v>
      </c>
      <c r="B14" s="691" t="s">
        <v>759</v>
      </c>
      <c r="C14" s="698">
        <v>3394685725.1023002</v>
      </c>
      <c r="D14" s="698">
        <v>3203591211.2962999</v>
      </c>
      <c r="E14" s="698">
        <v>68596738.792799994</v>
      </c>
      <c r="F14" s="698">
        <v>85612623.828099996</v>
      </c>
      <c r="G14" s="698">
        <v>7260458.3722999999</v>
      </c>
      <c r="H14" s="698">
        <v>29624692.812800001</v>
      </c>
      <c r="I14" s="698">
        <v>129870207.25030001</v>
      </c>
      <c r="J14" s="698">
        <v>64071824.223300003</v>
      </c>
      <c r="K14" s="698">
        <v>6859673.8788000001</v>
      </c>
      <c r="L14" s="698">
        <v>25683787.148600001</v>
      </c>
      <c r="M14" s="698">
        <v>3630229.1867999998</v>
      </c>
      <c r="N14" s="698">
        <v>29624692.812800001</v>
      </c>
      <c r="O14" s="698">
        <v>29265</v>
      </c>
      <c r="P14" s="699">
        <v>7.5315999999999994E-2</v>
      </c>
      <c r="Q14" s="699">
        <v>9.6615999999999994E-2</v>
      </c>
      <c r="R14" s="699">
        <v>7.7977000000000005E-2</v>
      </c>
      <c r="S14" s="698">
        <v>139.032431</v>
      </c>
    </row>
    <row r="15" spans="1:19">
      <c r="A15" s="690">
        <v>7.2</v>
      </c>
      <c r="B15" s="691" t="s">
        <v>760</v>
      </c>
      <c r="C15" s="698">
        <v>516242339.13080001</v>
      </c>
      <c r="D15" s="698">
        <v>504668498.82300001</v>
      </c>
      <c r="E15" s="698">
        <v>7899877.4590999996</v>
      </c>
      <c r="F15" s="698">
        <v>3103935.0893000001</v>
      </c>
      <c r="G15" s="698">
        <v>194936.641</v>
      </c>
      <c r="H15" s="698">
        <v>375091.11839999998</v>
      </c>
      <c r="I15" s="698">
        <v>12287097.688999999</v>
      </c>
      <c r="J15" s="698">
        <v>10093369.9772</v>
      </c>
      <c r="K15" s="698">
        <v>789987.74609999999</v>
      </c>
      <c r="L15" s="698">
        <v>931180.52679999999</v>
      </c>
      <c r="M15" s="698">
        <v>97468.320500000002</v>
      </c>
      <c r="N15" s="698">
        <v>375091.11839999998</v>
      </c>
      <c r="O15" s="698">
        <v>3972</v>
      </c>
      <c r="P15" s="699">
        <v>7.2232000000000005E-2</v>
      </c>
      <c r="Q15" s="699">
        <v>9.2781000000000002E-2</v>
      </c>
      <c r="R15" s="699">
        <v>8.4001000000000006E-2</v>
      </c>
      <c r="S15" s="698">
        <v>140.32602900000001</v>
      </c>
    </row>
    <row r="16" spans="1:19">
      <c r="A16" s="690">
        <v>7.3</v>
      </c>
      <c r="B16" s="691" t="s">
        <v>761</v>
      </c>
      <c r="C16" s="698">
        <v>378896291.03299999</v>
      </c>
      <c r="D16" s="698">
        <v>360962505.43290001</v>
      </c>
      <c r="E16" s="698">
        <v>9665253.0994000006</v>
      </c>
      <c r="F16" s="698">
        <v>5792400.5382000003</v>
      </c>
      <c r="G16" s="698">
        <v>238986.70499999999</v>
      </c>
      <c r="H16" s="698">
        <v>2237145.2574999998</v>
      </c>
      <c r="I16" s="698">
        <v>12280134.190199999</v>
      </c>
      <c r="J16" s="698">
        <v>7219250.1086999997</v>
      </c>
      <c r="K16" s="698">
        <v>966525.31</v>
      </c>
      <c r="L16" s="698">
        <v>1737720.1614999999</v>
      </c>
      <c r="M16" s="698">
        <v>119493.35249999999</v>
      </c>
      <c r="N16" s="698">
        <v>2237145.2574999998</v>
      </c>
      <c r="O16" s="698">
        <v>7182</v>
      </c>
      <c r="P16" s="699">
        <v>8.3285999999999999E-2</v>
      </c>
      <c r="Q16" s="699">
        <v>0.10614899999999999</v>
      </c>
      <c r="R16" s="699">
        <v>8.6875999999999995E-2</v>
      </c>
      <c r="S16" s="698">
        <v>136.395622</v>
      </c>
    </row>
    <row r="17" spans="1:19">
      <c r="A17" s="687">
        <v>8</v>
      </c>
      <c r="B17" s="689" t="s">
        <v>762</v>
      </c>
      <c r="C17" s="698">
        <v>51712623.954999998</v>
      </c>
      <c r="D17" s="698">
        <v>50599698.630199999</v>
      </c>
      <c r="E17" s="698">
        <v>446236.34409999999</v>
      </c>
      <c r="F17" s="698">
        <v>171717.93960000001</v>
      </c>
      <c r="G17" s="698">
        <v>42997.3462</v>
      </c>
      <c r="H17" s="698">
        <v>451973.6949</v>
      </c>
      <c r="I17" s="698">
        <v>1581605.3572</v>
      </c>
      <c r="J17" s="698">
        <v>1011993.9730999999</v>
      </c>
      <c r="K17" s="698">
        <v>44623.634299999998</v>
      </c>
      <c r="L17" s="698">
        <v>51515.3819</v>
      </c>
      <c r="M17" s="698">
        <v>21498.672999999999</v>
      </c>
      <c r="N17" s="698">
        <v>451973.6949</v>
      </c>
      <c r="O17" s="698">
        <v>42619</v>
      </c>
      <c r="P17" s="699">
        <v>0.15747900000000001</v>
      </c>
      <c r="Q17" s="699">
        <v>0.17036399999999999</v>
      </c>
      <c r="R17" s="699">
        <v>0.18801599999999999</v>
      </c>
      <c r="S17" s="698">
        <v>1.5653520000000001</v>
      </c>
    </row>
    <row r="18" spans="1:19">
      <c r="A18" s="692">
        <v>9</v>
      </c>
      <c r="B18" s="693" t="s">
        <v>763</v>
      </c>
      <c r="C18" s="700">
        <v>0</v>
      </c>
      <c r="D18" s="700">
        <v>0</v>
      </c>
      <c r="E18" s="700">
        <v>0</v>
      </c>
      <c r="F18" s="700">
        <v>0</v>
      </c>
      <c r="G18" s="700">
        <v>0</v>
      </c>
      <c r="H18" s="700">
        <v>0</v>
      </c>
      <c r="I18" s="700">
        <v>0</v>
      </c>
      <c r="J18" s="700">
        <v>0</v>
      </c>
      <c r="K18" s="700">
        <v>0</v>
      </c>
      <c r="L18" s="700">
        <v>0</v>
      </c>
      <c r="M18" s="700">
        <v>0</v>
      </c>
      <c r="N18" s="700">
        <v>0</v>
      </c>
      <c r="O18" s="700">
        <v>0</v>
      </c>
      <c r="P18" s="701">
        <v>0</v>
      </c>
      <c r="Q18" s="701">
        <v>0</v>
      </c>
      <c r="R18" s="701">
        <v>0</v>
      </c>
      <c r="S18" s="700">
        <v>0</v>
      </c>
    </row>
    <row r="19" spans="1:19">
      <c r="A19" s="694">
        <v>10</v>
      </c>
      <c r="B19" s="695" t="s">
        <v>764</v>
      </c>
      <c r="C19" s="702">
        <v>6498218735.7592001</v>
      </c>
      <c r="D19" s="702">
        <v>6123148030.6363001</v>
      </c>
      <c r="E19" s="702">
        <v>130061082.12199999</v>
      </c>
      <c r="F19" s="702">
        <v>159123945.10679999</v>
      </c>
      <c r="G19" s="702">
        <v>32590583.486299999</v>
      </c>
      <c r="H19" s="702">
        <v>53295094.407799996</v>
      </c>
      <c r="I19" s="702">
        <v>252796638.50330001</v>
      </c>
      <c r="J19" s="702">
        <v>122462960.6093</v>
      </c>
      <c r="K19" s="702">
        <v>13006108.2114</v>
      </c>
      <c r="L19" s="702">
        <v>47737183.531800002</v>
      </c>
      <c r="M19" s="702">
        <v>16295291.743000001</v>
      </c>
      <c r="N19" s="702">
        <v>53295094.407799996</v>
      </c>
      <c r="O19" s="702">
        <v>633112</v>
      </c>
      <c r="P19" s="703">
        <v>0.149285</v>
      </c>
      <c r="Q19" s="703">
        <v>0.17940300000000001</v>
      </c>
      <c r="R19" s="703">
        <v>0.106573</v>
      </c>
      <c r="S19" s="702">
        <v>116.314863</v>
      </c>
    </row>
    <row r="20" spans="1:19">
      <c r="A20" s="690">
        <v>10.1</v>
      </c>
      <c r="B20" s="691" t="s">
        <v>765</v>
      </c>
      <c r="C20" s="698">
        <v>0</v>
      </c>
      <c r="D20" s="698">
        <v>0</v>
      </c>
      <c r="E20" s="698">
        <v>0</v>
      </c>
      <c r="F20" s="698">
        <v>0</v>
      </c>
      <c r="G20" s="698">
        <v>0</v>
      </c>
      <c r="H20" s="698">
        <v>0</v>
      </c>
      <c r="I20" s="698">
        <v>0</v>
      </c>
      <c r="J20" s="698">
        <v>0</v>
      </c>
      <c r="K20" s="698">
        <v>0</v>
      </c>
      <c r="L20" s="698">
        <v>0</v>
      </c>
      <c r="M20" s="698">
        <v>0</v>
      </c>
      <c r="N20" s="698">
        <v>0</v>
      </c>
      <c r="O20" s="698">
        <v>0</v>
      </c>
      <c r="P20" s="699">
        <v>0</v>
      </c>
      <c r="Q20" s="699">
        <v>0</v>
      </c>
      <c r="R20" s="699">
        <v>0</v>
      </c>
      <c r="S20" s="698">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E14" sqref="E14"/>
    </sheetView>
  </sheetViews>
  <sheetFormatPr defaultColWidth="9.08984375" defaultRowHeight="14"/>
  <cols>
    <col min="1" max="1" width="9.54296875" style="4" bestFit="1" customWidth="1"/>
    <col min="2" max="2" width="55.08984375" style="4" bestFit="1" customWidth="1"/>
    <col min="3" max="4" width="14.08984375" style="4" bestFit="1" customWidth="1"/>
    <col min="5" max="5" width="14.54296875" style="4" customWidth="1"/>
    <col min="6" max="6" width="13.08984375" style="4" bestFit="1" customWidth="1"/>
    <col min="7" max="7" width="14.08984375" style="4" bestFit="1" customWidth="1"/>
    <col min="8" max="8" width="14.54296875" style="4" customWidth="1"/>
    <col min="9" max="16384" width="9.08984375" style="5"/>
  </cols>
  <sheetData>
    <row r="1" spans="1:15" s="657" customFormat="1">
      <c r="A1" s="658" t="s">
        <v>30</v>
      </c>
      <c r="B1" s="667" t="str">
        <f>'Info '!C2</f>
        <v>JSC TBC Bank</v>
      </c>
      <c r="C1" s="667"/>
      <c r="D1" s="667"/>
      <c r="E1" s="667"/>
      <c r="F1" s="667"/>
      <c r="G1" s="667"/>
      <c r="H1" s="667"/>
    </row>
    <row r="2" spans="1:15" s="657" customFormat="1">
      <c r="A2" s="658" t="s">
        <v>31</v>
      </c>
      <c r="B2" s="674">
        <f>'1. key ratios '!B2</f>
        <v>44561</v>
      </c>
      <c r="C2" s="667"/>
      <c r="D2" s="667"/>
      <c r="E2" s="667"/>
      <c r="F2" s="667"/>
      <c r="G2" s="667"/>
      <c r="H2" s="667"/>
    </row>
    <row r="3" spans="1:15">
      <c r="A3" s="2"/>
    </row>
    <row r="4" spans="1:15" ht="14.5" thickBot="1">
      <c r="A4" s="17" t="s">
        <v>32</v>
      </c>
      <c r="B4" s="18" t="s">
        <v>33</v>
      </c>
      <c r="C4" s="17"/>
      <c r="D4" s="19"/>
      <c r="E4" s="19"/>
      <c r="F4" s="20"/>
      <c r="G4" s="20"/>
      <c r="H4" s="21" t="s">
        <v>73</v>
      </c>
    </row>
    <row r="5" spans="1:15">
      <c r="A5" s="22"/>
      <c r="B5" s="23"/>
      <c r="C5" s="707" t="s">
        <v>68</v>
      </c>
      <c r="D5" s="708"/>
      <c r="E5" s="709"/>
      <c r="F5" s="707" t="s">
        <v>72</v>
      </c>
      <c r="G5" s="708"/>
      <c r="H5" s="710"/>
    </row>
    <row r="6" spans="1:15">
      <c r="A6" s="24" t="s">
        <v>6</v>
      </c>
      <c r="B6" s="554" t="s">
        <v>34</v>
      </c>
      <c r="C6" s="555" t="s">
        <v>69</v>
      </c>
      <c r="D6" s="555" t="s">
        <v>70</v>
      </c>
      <c r="E6" s="555" t="s">
        <v>71</v>
      </c>
      <c r="F6" s="555" t="s">
        <v>69</v>
      </c>
      <c r="G6" s="555" t="s">
        <v>70</v>
      </c>
      <c r="H6" s="556" t="s">
        <v>71</v>
      </c>
    </row>
    <row r="7" spans="1:15">
      <c r="A7" s="24">
        <v>1</v>
      </c>
      <c r="B7" s="557" t="s">
        <v>35</v>
      </c>
      <c r="C7" s="558">
        <v>310949884.16000003</v>
      </c>
      <c r="D7" s="558">
        <v>486256859.23000002</v>
      </c>
      <c r="E7" s="559">
        <v>797206743.3900001</v>
      </c>
      <c r="F7" s="560">
        <v>247286668.75999999</v>
      </c>
      <c r="G7" s="561">
        <v>465796899.31999999</v>
      </c>
      <c r="H7" s="562">
        <v>713083568.07999992</v>
      </c>
      <c r="J7" s="604"/>
      <c r="K7" s="604"/>
      <c r="L7" s="604"/>
      <c r="M7" s="604"/>
      <c r="N7" s="604"/>
      <c r="O7" s="604"/>
    </row>
    <row r="8" spans="1:15">
      <c r="A8" s="24">
        <v>2</v>
      </c>
      <c r="B8" s="557" t="s">
        <v>36</v>
      </c>
      <c r="C8" s="558">
        <v>115025029.37</v>
      </c>
      <c r="D8" s="558">
        <v>2104819361.3300002</v>
      </c>
      <c r="E8" s="559">
        <v>2219844390.7000003</v>
      </c>
      <c r="F8" s="560">
        <v>100423429.98</v>
      </c>
      <c r="G8" s="561">
        <v>2100017173.9300001</v>
      </c>
      <c r="H8" s="562">
        <v>2200440603.9099998</v>
      </c>
      <c r="J8" s="604"/>
      <c r="K8" s="604"/>
      <c r="L8" s="604"/>
      <c r="M8" s="604"/>
      <c r="N8" s="604"/>
      <c r="O8" s="604"/>
    </row>
    <row r="9" spans="1:15">
      <c r="A9" s="24">
        <v>3</v>
      </c>
      <c r="B9" s="557" t="s">
        <v>37</v>
      </c>
      <c r="C9" s="558">
        <v>624120.13</v>
      </c>
      <c r="D9" s="558">
        <v>636614405.82000005</v>
      </c>
      <c r="E9" s="559">
        <v>637238525.95000005</v>
      </c>
      <c r="F9" s="560">
        <v>2679823.98</v>
      </c>
      <c r="G9" s="561">
        <v>713885706.80999994</v>
      </c>
      <c r="H9" s="562">
        <v>716565530.78999996</v>
      </c>
      <c r="J9" s="604"/>
      <c r="K9" s="604"/>
      <c r="L9" s="604"/>
      <c r="M9" s="604"/>
      <c r="N9" s="604"/>
      <c r="O9" s="604"/>
    </row>
    <row r="10" spans="1:15">
      <c r="A10" s="24">
        <v>4</v>
      </c>
      <c r="B10" s="557" t="s">
        <v>38</v>
      </c>
      <c r="C10" s="558">
        <v>0</v>
      </c>
      <c r="D10" s="558">
        <v>0</v>
      </c>
      <c r="E10" s="559">
        <v>0</v>
      </c>
      <c r="F10" s="560">
        <v>0</v>
      </c>
      <c r="G10" s="561">
        <v>0</v>
      </c>
      <c r="H10" s="562">
        <v>0</v>
      </c>
      <c r="J10" s="604"/>
      <c r="K10" s="604"/>
      <c r="L10" s="604"/>
      <c r="M10" s="604"/>
      <c r="N10" s="604"/>
      <c r="O10" s="604"/>
    </row>
    <row r="11" spans="1:15">
      <c r="A11" s="24">
        <v>5</v>
      </c>
      <c r="B11" s="557" t="s">
        <v>39</v>
      </c>
      <c r="C11" s="558">
        <v>1835038117.72</v>
      </c>
      <c r="D11" s="558">
        <v>94004229.584543988</v>
      </c>
      <c r="E11" s="559">
        <v>1929042347.304544</v>
      </c>
      <c r="F11" s="560">
        <v>2422378777.27</v>
      </c>
      <c r="G11" s="561">
        <v>127573797.36</v>
      </c>
      <c r="H11" s="562">
        <v>2549952574.6300001</v>
      </c>
      <c r="J11" s="604"/>
      <c r="K11" s="604"/>
      <c r="L11" s="604"/>
      <c r="M11" s="604"/>
      <c r="N11" s="604"/>
      <c r="O11" s="604"/>
    </row>
    <row r="12" spans="1:15">
      <c r="A12" s="24">
        <v>6.1</v>
      </c>
      <c r="B12" s="563" t="s">
        <v>40</v>
      </c>
      <c r="C12" s="558">
        <v>7776485031</v>
      </c>
      <c r="D12" s="558">
        <v>8962650155.6700001</v>
      </c>
      <c r="E12" s="559">
        <v>16739135186.67</v>
      </c>
      <c r="F12" s="560">
        <v>6052501991.7400007</v>
      </c>
      <c r="G12" s="561">
        <v>8859465292.0300007</v>
      </c>
      <c r="H12" s="562">
        <v>14911967283.77</v>
      </c>
      <c r="J12" s="604"/>
      <c r="K12" s="604"/>
      <c r="L12" s="604"/>
      <c r="M12" s="604"/>
      <c r="N12" s="604"/>
      <c r="O12" s="604"/>
    </row>
    <row r="13" spans="1:15">
      <c r="A13" s="24">
        <v>6.2</v>
      </c>
      <c r="B13" s="563" t="s">
        <v>41</v>
      </c>
      <c r="C13" s="558">
        <v>-291013415.95999998</v>
      </c>
      <c r="D13" s="558">
        <v>-407801572.50999999</v>
      </c>
      <c r="E13" s="559">
        <v>-698814988.47000003</v>
      </c>
      <c r="F13" s="560">
        <v>-398426698.95999998</v>
      </c>
      <c r="G13" s="561">
        <v>-526541121.33999997</v>
      </c>
      <c r="H13" s="562">
        <v>-924967820.29999995</v>
      </c>
      <c r="J13" s="604"/>
      <c r="K13" s="604"/>
      <c r="L13" s="604"/>
      <c r="M13" s="604"/>
      <c r="N13" s="604"/>
      <c r="O13" s="604"/>
    </row>
    <row r="14" spans="1:15">
      <c r="A14" s="24">
        <v>6</v>
      </c>
      <c r="B14" s="557" t="s">
        <v>42</v>
      </c>
      <c r="C14" s="559">
        <v>7485471615.04</v>
      </c>
      <c r="D14" s="559">
        <v>8554848583.1599998</v>
      </c>
      <c r="E14" s="559">
        <v>16040320198.200001</v>
      </c>
      <c r="F14" s="559">
        <v>5654075292.7800007</v>
      </c>
      <c r="G14" s="559">
        <v>8332924170.6900005</v>
      </c>
      <c r="H14" s="562">
        <v>13986999463.470001</v>
      </c>
      <c r="J14" s="604"/>
      <c r="K14" s="604"/>
      <c r="L14" s="604"/>
      <c r="M14" s="604"/>
      <c r="N14" s="604"/>
      <c r="O14" s="604"/>
    </row>
    <row r="15" spans="1:15">
      <c r="A15" s="24">
        <v>7</v>
      </c>
      <c r="B15" s="557" t="s">
        <v>43</v>
      </c>
      <c r="C15" s="558">
        <v>151697775.36000001</v>
      </c>
      <c r="D15" s="558">
        <v>113801578.58000001</v>
      </c>
      <c r="E15" s="559">
        <v>265499353.94000003</v>
      </c>
      <c r="F15" s="560">
        <v>178698103.39000002</v>
      </c>
      <c r="G15" s="561">
        <v>133412578.21000001</v>
      </c>
      <c r="H15" s="562">
        <v>312110681.60000002</v>
      </c>
      <c r="J15" s="604"/>
      <c r="K15" s="604"/>
      <c r="L15" s="604"/>
      <c r="M15" s="604"/>
      <c r="N15" s="604"/>
      <c r="O15" s="604"/>
    </row>
    <row r="16" spans="1:15">
      <c r="A16" s="24">
        <v>8</v>
      </c>
      <c r="B16" s="557" t="s">
        <v>198</v>
      </c>
      <c r="C16" s="558">
        <v>129872876.02</v>
      </c>
      <c r="D16" s="558">
        <v>0</v>
      </c>
      <c r="E16" s="559">
        <v>129872876.02</v>
      </c>
      <c r="F16" s="560">
        <v>77134961.019999996</v>
      </c>
      <c r="G16" s="561">
        <v>0</v>
      </c>
      <c r="H16" s="562">
        <v>77134961.019999996</v>
      </c>
      <c r="J16" s="604"/>
      <c r="K16" s="604"/>
      <c r="L16" s="604"/>
      <c r="M16" s="604"/>
      <c r="N16" s="604"/>
      <c r="O16" s="604"/>
    </row>
    <row r="17" spans="1:15">
      <c r="A17" s="24">
        <v>9</v>
      </c>
      <c r="B17" s="557" t="s">
        <v>44</v>
      </c>
      <c r="C17" s="558">
        <v>27201585.409999996</v>
      </c>
      <c r="D17" s="558">
        <v>10012123.597903999</v>
      </c>
      <c r="E17" s="559">
        <v>37213709.007903993</v>
      </c>
      <c r="F17" s="560">
        <v>26922915.689999998</v>
      </c>
      <c r="G17" s="561">
        <v>15515421.110000001</v>
      </c>
      <c r="H17" s="562">
        <v>42438336.799999997</v>
      </c>
      <c r="J17" s="604"/>
      <c r="K17" s="604"/>
      <c r="L17" s="604"/>
      <c r="M17" s="604"/>
      <c r="N17" s="604"/>
      <c r="O17" s="604"/>
    </row>
    <row r="18" spans="1:15">
      <c r="A18" s="24">
        <v>10</v>
      </c>
      <c r="B18" s="557" t="s">
        <v>45</v>
      </c>
      <c r="C18" s="558">
        <v>697352904.70000005</v>
      </c>
      <c r="D18" s="558">
        <v>0</v>
      </c>
      <c r="E18" s="559">
        <v>697352904.70000005</v>
      </c>
      <c r="F18" s="560">
        <v>641038062.05999994</v>
      </c>
      <c r="G18" s="561">
        <v>0</v>
      </c>
      <c r="H18" s="562">
        <v>641038062.05999994</v>
      </c>
      <c r="J18" s="604"/>
      <c r="K18" s="604"/>
      <c r="L18" s="604"/>
      <c r="M18" s="604"/>
      <c r="N18" s="604"/>
      <c r="O18" s="604"/>
    </row>
    <row r="19" spans="1:15">
      <c r="A19" s="24">
        <v>11</v>
      </c>
      <c r="B19" s="557" t="s">
        <v>46</v>
      </c>
      <c r="C19" s="558">
        <v>527239568.86000007</v>
      </c>
      <c r="D19" s="558">
        <v>124370496.08</v>
      </c>
      <c r="E19" s="559">
        <v>651610064.94000006</v>
      </c>
      <c r="F19" s="560">
        <v>414696495.25000006</v>
      </c>
      <c r="G19" s="561">
        <v>73068544.510000005</v>
      </c>
      <c r="H19" s="562">
        <v>487765039.76000005</v>
      </c>
      <c r="J19" s="604"/>
      <c r="K19" s="604"/>
      <c r="L19" s="604"/>
      <c r="M19" s="604"/>
      <c r="N19" s="604"/>
      <c r="O19" s="604"/>
    </row>
    <row r="20" spans="1:15">
      <c r="A20" s="24">
        <v>12</v>
      </c>
      <c r="B20" s="564" t="s">
        <v>47</v>
      </c>
      <c r="C20" s="559">
        <v>11280473476.77</v>
      </c>
      <c r="D20" s="559">
        <v>12124727637.382448</v>
      </c>
      <c r="E20" s="559">
        <v>23405201114.152451</v>
      </c>
      <c r="F20" s="559">
        <v>9765334530.1800003</v>
      </c>
      <c r="G20" s="559">
        <v>11962194291.940001</v>
      </c>
      <c r="H20" s="562">
        <v>21727528822.120003</v>
      </c>
      <c r="J20" s="604"/>
      <c r="K20" s="604"/>
      <c r="L20" s="604"/>
      <c r="M20" s="604"/>
      <c r="N20" s="604"/>
      <c r="O20" s="604"/>
    </row>
    <row r="21" spans="1:15">
      <c r="A21" s="24"/>
      <c r="B21" s="554" t="s">
        <v>48</v>
      </c>
      <c r="C21" s="565"/>
      <c r="D21" s="565"/>
      <c r="E21" s="565"/>
      <c r="F21" s="566"/>
      <c r="G21" s="567"/>
      <c r="H21" s="568"/>
      <c r="J21" s="604"/>
      <c r="K21" s="604"/>
      <c r="L21" s="604"/>
      <c r="M21" s="604"/>
      <c r="N21" s="604"/>
      <c r="O21" s="604"/>
    </row>
    <row r="22" spans="1:15">
      <c r="A22" s="24">
        <v>13</v>
      </c>
      <c r="B22" s="557" t="s">
        <v>49</v>
      </c>
      <c r="C22" s="558">
        <v>35968599.539999999</v>
      </c>
      <c r="D22" s="558">
        <v>285800021.85000002</v>
      </c>
      <c r="E22" s="559">
        <v>321768621.39000005</v>
      </c>
      <c r="F22" s="560">
        <v>56303670.289999999</v>
      </c>
      <c r="G22" s="561">
        <v>83223171.170000002</v>
      </c>
      <c r="H22" s="562">
        <v>139526841.46000001</v>
      </c>
      <c r="J22" s="604"/>
      <c r="K22" s="604"/>
      <c r="L22" s="604"/>
      <c r="M22" s="604"/>
      <c r="N22" s="604"/>
      <c r="O22" s="604"/>
    </row>
    <row r="23" spans="1:15">
      <c r="A23" s="24">
        <v>14</v>
      </c>
      <c r="B23" s="557" t="s">
        <v>50</v>
      </c>
      <c r="C23" s="558">
        <v>2233679090.1700001</v>
      </c>
      <c r="D23" s="558">
        <v>2756945509.7200003</v>
      </c>
      <c r="E23" s="559">
        <v>4990624599.8900003</v>
      </c>
      <c r="F23" s="560">
        <v>1534392195.1199999</v>
      </c>
      <c r="G23" s="561">
        <v>2315021807.7799997</v>
      </c>
      <c r="H23" s="562">
        <v>3849414002.8999996</v>
      </c>
      <c r="J23" s="604"/>
      <c r="K23" s="604"/>
      <c r="L23" s="604"/>
      <c r="M23" s="604"/>
      <c r="N23" s="604"/>
      <c r="O23" s="604"/>
    </row>
    <row r="24" spans="1:15">
      <c r="A24" s="24">
        <v>15</v>
      </c>
      <c r="B24" s="557" t="s">
        <v>51</v>
      </c>
      <c r="C24" s="558">
        <v>1518580833.99</v>
      </c>
      <c r="D24" s="558">
        <v>3536325613.0600004</v>
      </c>
      <c r="E24" s="559">
        <v>5054906447.0500002</v>
      </c>
      <c r="F24" s="560">
        <v>1188676719.1100001</v>
      </c>
      <c r="G24" s="561">
        <v>2706555349.7000003</v>
      </c>
      <c r="H24" s="562">
        <v>3895232068.8100004</v>
      </c>
      <c r="J24" s="604"/>
      <c r="K24" s="604"/>
      <c r="L24" s="604"/>
      <c r="M24" s="604"/>
      <c r="N24" s="604"/>
      <c r="O24" s="604"/>
    </row>
    <row r="25" spans="1:15">
      <c r="A25" s="24">
        <v>16</v>
      </c>
      <c r="B25" s="557" t="s">
        <v>52</v>
      </c>
      <c r="C25" s="558">
        <v>1809637974.1900001</v>
      </c>
      <c r="D25" s="558">
        <v>3155714310.7799997</v>
      </c>
      <c r="E25" s="559">
        <v>4965352284.9699993</v>
      </c>
      <c r="F25" s="560">
        <v>1659971688.02</v>
      </c>
      <c r="G25" s="561">
        <v>3438189843.52</v>
      </c>
      <c r="H25" s="562">
        <v>5098161531.54</v>
      </c>
      <c r="J25" s="604"/>
      <c r="K25" s="604"/>
      <c r="L25" s="604"/>
      <c r="M25" s="604"/>
      <c r="N25" s="604"/>
      <c r="O25" s="604"/>
    </row>
    <row r="26" spans="1:15">
      <c r="A26" s="24">
        <v>17</v>
      </c>
      <c r="B26" s="557" t="s">
        <v>53</v>
      </c>
      <c r="C26" s="565">
        <v>0.05</v>
      </c>
      <c r="D26" s="565">
        <v>924394714.91999996</v>
      </c>
      <c r="E26" s="559">
        <v>924394714.96999991</v>
      </c>
      <c r="F26" s="566">
        <v>0</v>
      </c>
      <c r="G26" s="567">
        <v>975718991.95000005</v>
      </c>
      <c r="H26" s="562">
        <v>975718991.95000005</v>
      </c>
      <c r="J26" s="604"/>
      <c r="K26" s="604"/>
      <c r="L26" s="604"/>
      <c r="M26" s="604"/>
      <c r="N26" s="604"/>
      <c r="O26" s="604"/>
    </row>
    <row r="27" spans="1:15">
      <c r="A27" s="24">
        <v>18</v>
      </c>
      <c r="B27" s="557" t="s">
        <v>54</v>
      </c>
      <c r="C27" s="558">
        <v>1678289429.4300001</v>
      </c>
      <c r="D27" s="558">
        <v>748237130.4612</v>
      </c>
      <c r="E27" s="559">
        <v>2426526559.8912001</v>
      </c>
      <c r="F27" s="560">
        <v>2516342410.4899998</v>
      </c>
      <c r="G27" s="561">
        <v>1498749340.5999999</v>
      </c>
      <c r="H27" s="562">
        <v>4015091751.0899997</v>
      </c>
      <c r="J27" s="604"/>
      <c r="K27" s="604"/>
      <c r="L27" s="604"/>
      <c r="M27" s="604"/>
      <c r="N27" s="604"/>
      <c r="O27" s="604"/>
    </row>
    <row r="28" spans="1:15">
      <c r="A28" s="24">
        <v>19</v>
      </c>
      <c r="B28" s="557" t="s">
        <v>55</v>
      </c>
      <c r="C28" s="558">
        <v>38826775.079999998</v>
      </c>
      <c r="D28" s="558">
        <v>42815600.969999999</v>
      </c>
      <c r="E28" s="559">
        <v>81642376.049999997</v>
      </c>
      <c r="F28" s="560">
        <v>37458160.810000002</v>
      </c>
      <c r="G28" s="561">
        <v>56406448.109999999</v>
      </c>
      <c r="H28" s="562">
        <v>93864608.920000002</v>
      </c>
      <c r="J28" s="604"/>
      <c r="K28" s="604"/>
      <c r="L28" s="604"/>
      <c r="M28" s="604"/>
      <c r="N28" s="604"/>
      <c r="O28" s="604"/>
    </row>
    <row r="29" spans="1:15">
      <c r="A29" s="24">
        <v>20</v>
      </c>
      <c r="B29" s="557" t="s">
        <v>56</v>
      </c>
      <c r="C29" s="558">
        <v>250641004.56999999</v>
      </c>
      <c r="D29" s="558">
        <v>131628346.98</v>
      </c>
      <c r="E29" s="559">
        <v>382269351.55000001</v>
      </c>
      <c r="F29" s="560">
        <v>208818176.09</v>
      </c>
      <c r="G29" s="561">
        <v>172788836.40999997</v>
      </c>
      <c r="H29" s="562">
        <v>381607012.5</v>
      </c>
      <c r="J29" s="604"/>
      <c r="K29" s="604"/>
      <c r="L29" s="604"/>
      <c r="M29" s="604"/>
      <c r="N29" s="604"/>
      <c r="O29" s="604"/>
    </row>
    <row r="30" spans="1:15">
      <c r="A30" s="24">
        <v>21</v>
      </c>
      <c r="B30" s="557" t="s">
        <v>57</v>
      </c>
      <c r="C30" s="558">
        <v>0</v>
      </c>
      <c r="D30" s="558">
        <v>1208373760</v>
      </c>
      <c r="E30" s="559">
        <v>1208373760</v>
      </c>
      <c r="F30" s="560">
        <v>12562250</v>
      </c>
      <c r="G30" s="561">
        <v>1096829460</v>
      </c>
      <c r="H30" s="562">
        <v>1109391710</v>
      </c>
      <c r="J30" s="604"/>
      <c r="K30" s="604"/>
      <c r="L30" s="604"/>
      <c r="M30" s="604"/>
      <c r="N30" s="604"/>
      <c r="O30" s="604"/>
    </row>
    <row r="31" spans="1:15">
      <c r="A31" s="24">
        <v>22</v>
      </c>
      <c r="B31" s="564" t="s">
        <v>58</v>
      </c>
      <c r="C31" s="559">
        <v>7565623707.0199995</v>
      </c>
      <c r="D31" s="559">
        <v>12790235008.741199</v>
      </c>
      <c r="E31" s="559">
        <v>20355858715.7612</v>
      </c>
      <c r="F31" s="559">
        <v>7214525269.9300003</v>
      </c>
      <c r="G31" s="559">
        <v>12343483249.240002</v>
      </c>
      <c r="H31" s="562">
        <v>19558008519.170002</v>
      </c>
      <c r="J31" s="604"/>
      <c r="K31" s="604"/>
      <c r="L31" s="604"/>
      <c r="M31" s="604"/>
      <c r="N31" s="604"/>
      <c r="O31" s="604"/>
    </row>
    <row r="32" spans="1:15">
      <c r="A32" s="24"/>
      <c r="B32" s="554" t="s">
        <v>59</v>
      </c>
      <c r="C32" s="565"/>
      <c r="D32" s="565"/>
      <c r="E32" s="558"/>
      <c r="F32" s="566"/>
      <c r="G32" s="567"/>
      <c r="H32" s="568"/>
      <c r="J32" s="604"/>
      <c r="K32" s="604"/>
      <c r="L32" s="604"/>
      <c r="M32" s="604"/>
      <c r="N32" s="604"/>
      <c r="O32" s="604"/>
    </row>
    <row r="33" spans="1:15">
      <c r="A33" s="24">
        <v>23</v>
      </c>
      <c r="B33" s="557" t="s">
        <v>60</v>
      </c>
      <c r="C33" s="558">
        <v>21015907.600000001</v>
      </c>
      <c r="D33" s="565">
        <v>0</v>
      </c>
      <c r="E33" s="559">
        <v>21015907.600000001</v>
      </c>
      <c r="F33" s="560">
        <v>21015907.600000001</v>
      </c>
      <c r="G33" s="567">
        <v>0</v>
      </c>
      <c r="H33" s="562">
        <v>21015907.600000001</v>
      </c>
      <c r="J33" s="604"/>
      <c r="K33" s="604"/>
      <c r="L33" s="604"/>
      <c r="M33" s="604"/>
      <c r="N33" s="604"/>
      <c r="O33" s="604"/>
    </row>
    <row r="34" spans="1:15">
      <c r="A34" s="24">
        <v>24</v>
      </c>
      <c r="B34" s="557" t="s">
        <v>61</v>
      </c>
      <c r="C34" s="558">
        <v>0</v>
      </c>
      <c r="D34" s="565">
        <v>0</v>
      </c>
      <c r="E34" s="559">
        <v>0</v>
      </c>
      <c r="F34" s="560">
        <v>0</v>
      </c>
      <c r="G34" s="567">
        <v>0</v>
      </c>
      <c r="H34" s="562">
        <v>0</v>
      </c>
      <c r="J34" s="604"/>
      <c r="K34" s="604"/>
      <c r="L34" s="604"/>
      <c r="M34" s="604"/>
      <c r="N34" s="604"/>
      <c r="O34" s="604"/>
    </row>
    <row r="35" spans="1:15">
      <c r="A35" s="24">
        <v>25</v>
      </c>
      <c r="B35" s="569" t="s">
        <v>62</v>
      </c>
      <c r="C35" s="558">
        <v>0</v>
      </c>
      <c r="D35" s="565">
        <v>0</v>
      </c>
      <c r="E35" s="559">
        <v>0</v>
      </c>
      <c r="F35" s="560">
        <v>0</v>
      </c>
      <c r="G35" s="567">
        <v>0</v>
      </c>
      <c r="H35" s="562">
        <v>0</v>
      </c>
      <c r="J35" s="604"/>
      <c r="K35" s="604"/>
      <c r="L35" s="604"/>
      <c r="M35" s="604"/>
      <c r="N35" s="604"/>
      <c r="O35" s="604"/>
    </row>
    <row r="36" spans="1:15">
      <c r="A36" s="24">
        <v>26</v>
      </c>
      <c r="B36" s="557" t="s">
        <v>63</v>
      </c>
      <c r="C36" s="558">
        <v>528182382.12</v>
      </c>
      <c r="D36" s="565">
        <v>0</v>
      </c>
      <c r="E36" s="559">
        <v>528182382.12</v>
      </c>
      <c r="F36" s="560">
        <v>506993949.06</v>
      </c>
      <c r="G36" s="567">
        <v>0</v>
      </c>
      <c r="H36" s="562">
        <v>506993949.06</v>
      </c>
      <c r="J36" s="604"/>
      <c r="K36" s="604"/>
      <c r="L36" s="604"/>
      <c r="M36" s="604"/>
      <c r="N36" s="604"/>
      <c r="O36" s="604"/>
    </row>
    <row r="37" spans="1:15">
      <c r="A37" s="24">
        <v>27</v>
      </c>
      <c r="B37" s="557" t="s">
        <v>64</v>
      </c>
      <c r="C37" s="558">
        <v>0</v>
      </c>
      <c r="D37" s="565">
        <v>0</v>
      </c>
      <c r="E37" s="559">
        <v>0</v>
      </c>
      <c r="F37" s="560">
        <v>0</v>
      </c>
      <c r="G37" s="567">
        <v>0</v>
      </c>
      <c r="H37" s="562">
        <v>0</v>
      </c>
      <c r="J37" s="604"/>
      <c r="K37" s="604"/>
      <c r="L37" s="604"/>
      <c r="M37" s="604"/>
      <c r="N37" s="604"/>
      <c r="O37" s="604"/>
    </row>
    <row r="38" spans="1:15">
      <c r="A38" s="24">
        <v>28</v>
      </c>
      <c r="B38" s="557" t="s">
        <v>65</v>
      </c>
      <c r="C38" s="558">
        <v>2499966585.5100002</v>
      </c>
      <c r="D38" s="565">
        <v>0</v>
      </c>
      <c r="E38" s="559">
        <v>2499966585.5100002</v>
      </c>
      <c r="F38" s="560">
        <v>1641507739.0300002</v>
      </c>
      <c r="G38" s="567">
        <v>0</v>
      </c>
      <c r="H38" s="562">
        <v>1641507739.0300002</v>
      </c>
      <c r="J38" s="604"/>
      <c r="K38" s="604"/>
      <c r="L38" s="604"/>
      <c r="M38" s="604"/>
      <c r="N38" s="604"/>
      <c r="O38" s="604"/>
    </row>
    <row r="39" spans="1:15">
      <c r="A39" s="24">
        <v>29</v>
      </c>
      <c r="B39" s="557" t="s">
        <v>66</v>
      </c>
      <c r="C39" s="558">
        <v>177523.23</v>
      </c>
      <c r="D39" s="565">
        <v>0</v>
      </c>
      <c r="E39" s="559">
        <v>177523.23</v>
      </c>
      <c r="F39" s="560">
        <v>2707.2300000041723</v>
      </c>
      <c r="G39" s="567">
        <v>0</v>
      </c>
      <c r="H39" s="562">
        <v>2707.2300000041723</v>
      </c>
      <c r="J39" s="604"/>
      <c r="K39" s="604"/>
      <c r="L39" s="604"/>
      <c r="M39" s="604"/>
      <c r="N39" s="604"/>
      <c r="O39" s="604"/>
    </row>
    <row r="40" spans="1:15">
      <c r="A40" s="24">
        <v>30</v>
      </c>
      <c r="B40" s="570" t="s">
        <v>265</v>
      </c>
      <c r="C40" s="558">
        <v>3049342398.4600005</v>
      </c>
      <c r="D40" s="565">
        <v>0</v>
      </c>
      <c r="E40" s="559">
        <v>3049342398.4600005</v>
      </c>
      <c r="F40" s="560">
        <v>2169520302.9200001</v>
      </c>
      <c r="G40" s="567">
        <v>0</v>
      </c>
      <c r="H40" s="562">
        <v>2169520302.9200001</v>
      </c>
      <c r="J40" s="604"/>
      <c r="K40" s="604"/>
      <c r="L40" s="604"/>
      <c r="M40" s="604"/>
      <c r="N40" s="604"/>
      <c r="O40" s="604"/>
    </row>
    <row r="41" spans="1:15" ht="14.5" thickBot="1">
      <c r="A41" s="25">
        <v>31</v>
      </c>
      <c r="B41" s="26" t="s">
        <v>67</v>
      </c>
      <c r="C41" s="27">
        <v>10614966105.48</v>
      </c>
      <c r="D41" s="27">
        <v>12790235008.741199</v>
      </c>
      <c r="E41" s="27">
        <v>23405201114.221199</v>
      </c>
      <c r="F41" s="27">
        <v>9384045572.8500004</v>
      </c>
      <c r="G41" s="27">
        <v>12343483249.240002</v>
      </c>
      <c r="H41" s="28">
        <v>21727528822.090004</v>
      </c>
      <c r="J41" s="604"/>
      <c r="K41" s="604"/>
      <c r="L41" s="604"/>
      <c r="M41" s="604"/>
      <c r="N41" s="604"/>
      <c r="O41" s="604"/>
    </row>
    <row r="43" spans="1:15">
      <c r="B43" s="2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85" zoomScaleNormal="85" workbookViewId="0">
      <pane xSplit="1" ySplit="6" topLeftCell="B7" activePane="bottomRight" state="frozen"/>
      <selection activeCell="B20" sqref="B20"/>
      <selection pane="topRight" activeCell="B20" sqref="B20"/>
      <selection pane="bottomLeft" activeCell="B20" sqref="B20"/>
      <selection pane="bottomRight" activeCell="C8" sqref="C8:H54"/>
    </sheetView>
  </sheetViews>
  <sheetFormatPr defaultColWidth="9.08984375" defaultRowHeight="12.5"/>
  <cols>
    <col min="1" max="1" width="9.54296875" style="4" bestFit="1" customWidth="1"/>
    <col min="2" max="2" width="89.08984375" style="4" customWidth="1"/>
    <col min="3" max="8" width="12.6328125" style="4" customWidth="1"/>
    <col min="9" max="9" width="8.90625" style="4" customWidth="1"/>
    <col min="10" max="16384" width="9.08984375" style="4"/>
  </cols>
  <sheetData>
    <row r="1" spans="1:16" s="667" customFormat="1">
      <c r="A1" s="658" t="s">
        <v>30</v>
      </c>
      <c r="B1" s="654" t="str">
        <f>'Info '!C2</f>
        <v>JSC TBC Bank</v>
      </c>
      <c r="C1" s="654"/>
    </row>
    <row r="2" spans="1:16" s="667" customFormat="1">
      <c r="A2" s="658" t="s">
        <v>31</v>
      </c>
      <c r="B2" s="608">
        <f>'2.RC'!B2</f>
        <v>44561</v>
      </c>
      <c r="D2" s="672"/>
      <c r="E2" s="672"/>
      <c r="F2" s="672"/>
      <c r="G2" s="672"/>
      <c r="H2" s="672"/>
    </row>
    <row r="3" spans="1:16">
      <c r="A3" s="2"/>
      <c r="B3" s="3"/>
      <c r="C3" s="6"/>
      <c r="D3" s="7"/>
      <c r="E3" s="7"/>
      <c r="F3" s="7"/>
      <c r="G3" s="7"/>
      <c r="H3" s="7"/>
    </row>
    <row r="4" spans="1:16" ht="13.5" thickBot="1">
      <c r="A4" s="31" t="s">
        <v>194</v>
      </c>
      <c r="B4" s="212" t="s">
        <v>22</v>
      </c>
      <c r="C4" s="17"/>
      <c r="D4" s="19"/>
      <c r="E4" s="19"/>
      <c r="F4" s="20"/>
      <c r="G4" s="20"/>
      <c r="H4" s="32" t="s">
        <v>73</v>
      </c>
    </row>
    <row r="5" spans="1:16">
      <c r="A5" s="33" t="s">
        <v>6</v>
      </c>
      <c r="B5" s="34"/>
      <c r="C5" s="707" t="s">
        <v>68</v>
      </c>
      <c r="D5" s="708"/>
      <c r="E5" s="709"/>
      <c r="F5" s="707" t="s">
        <v>72</v>
      </c>
      <c r="G5" s="708"/>
      <c r="H5" s="710"/>
    </row>
    <row r="6" spans="1:16">
      <c r="A6" s="35" t="s">
        <v>6</v>
      </c>
      <c r="B6" s="571"/>
      <c r="C6" s="572" t="s">
        <v>69</v>
      </c>
      <c r="D6" s="572" t="s">
        <v>70</v>
      </c>
      <c r="E6" s="572" t="s">
        <v>71</v>
      </c>
      <c r="F6" s="572" t="s">
        <v>69</v>
      </c>
      <c r="G6" s="572" t="s">
        <v>70</v>
      </c>
      <c r="H6" s="573" t="s">
        <v>71</v>
      </c>
    </row>
    <row r="7" spans="1:16" ht="13">
      <c r="A7" s="37"/>
      <c r="B7" s="212" t="s">
        <v>193</v>
      </c>
      <c r="C7" s="574"/>
      <c r="D7" s="574"/>
      <c r="E7" s="574"/>
      <c r="F7" s="574"/>
      <c r="G7" s="574"/>
      <c r="H7" s="575"/>
    </row>
    <row r="8" spans="1:16">
      <c r="A8" s="37">
        <v>1</v>
      </c>
      <c r="B8" s="576" t="s">
        <v>192</v>
      </c>
      <c r="C8" s="574">
        <v>17688528.850000001</v>
      </c>
      <c r="D8" s="574">
        <v>-2681867.7599999998</v>
      </c>
      <c r="E8" s="577">
        <v>15006661.090000002</v>
      </c>
      <c r="F8" s="574">
        <v>13748864.58</v>
      </c>
      <c r="G8" s="574">
        <v>7932420.9699999997</v>
      </c>
      <c r="H8" s="578">
        <v>21681285.550000001</v>
      </c>
      <c r="I8" s="605"/>
      <c r="J8" s="605"/>
      <c r="K8" s="605"/>
      <c r="L8" s="605"/>
      <c r="M8" s="605"/>
      <c r="N8" s="605"/>
      <c r="O8" s="605"/>
      <c r="P8" s="605"/>
    </row>
    <row r="9" spans="1:16">
      <c r="A9" s="37">
        <v>2</v>
      </c>
      <c r="B9" s="576" t="s">
        <v>191</v>
      </c>
      <c r="C9" s="579">
        <v>919531667.47000003</v>
      </c>
      <c r="D9" s="579">
        <v>559379361.23000002</v>
      </c>
      <c r="E9" s="577">
        <v>1478911028.7</v>
      </c>
      <c r="F9" s="579">
        <v>726017087.38999999</v>
      </c>
      <c r="G9" s="579">
        <v>500372537.74000001</v>
      </c>
      <c r="H9" s="578">
        <v>1226389625.1300001</v>
      </c>
      <c r="I9" s="605"/>
      <c r="J9" s="605"/>
      <c r="K9" s="605"/>
      <c r="L9" s="605"/>
      <c r="M9" s="605"/>
      <c r="N9" s="605"/>
      <c r="O9" s="605"/>
      <c r="P9" s="605"/>
    </row>
    <row r="10" spans="1:16">
      <c r="A10" s="37">
        <v>2.1</v>
      </c>
      <c r="B10" s="580" t="s">
        <v>190</v>
      </c>
      <c r="C10" s="574">
        <v>11780.82</v>
      </c>
      <c r="D10" s="574">
        <v>0</v>
      </c>
      <c r="E10" s="577">
        <v>11780.82</v>
      </c>
      <c r="F10" s="574">
        <v>0</v>
      </c>
      <c r="G10" s="574">
        <v>0</v>
      </c>
      <c r="H10" s="578">
        <v>0</v>
      </c>
      <c r="I10" s="605"/>
      <c r="J10" s="605"/>
      <c r="K10" s="605"/>
      <c r="L10" s="605"/>
      <c r="M10" s="605"/>
      <c r="N10" s="605"/>
      <c r="O10" s="605"/>
      <c r="P10" s="605"/>
    </row>
    <row r="11" spans="1:16">
      <c r="A11" s="37">
        <v>2.2000000000000002</v>
      </c>
      <c r="B11" s="580" t="s">
        <v>189</v>
      </c>
      <c r="C11" s="574">
        <v>169606313.09999999</v>
      </c>
      <c r="D11" s="574">
        <v>140190515.56999999</v>
      </c>
      <c r="E11" s="577">
        <v>309796828.66999996</v>
      </c>
      <c r="F11" s="574">
        <v>129341595.95999999</v>
      </c>
      <c r="G11" s="574">
        <v>112106246.81999999</v>
      </c>
      <c r="H11" s="578">
        <v>241447842.77999997</v>
      </c>
      <c r="I11" s="605"/>
      <c r="J11" s="605"/>
      <c r="K11" s="605"/>
      <c r="L11" s="605"/>
      <c r="M11" s="605"/>
      <c r="N11" s="605"/>
      <c r="O11" s="605"/>
      <c r="P11" s="605"/>
    </row>
    <row r="12" spans="1:16">
      <c r="A12" s="37">
        <v>2.2999999999999998</v>
      </c>
      <c r="B12" s="580" t="s">
        <v>188</v>
      </c>
      <c r="C12" s="574">
        <v>28355121.27</v>
      </c>
      <c r="D12" s="574">
        <v>55777918.93</v>
      </c>
      <c r="E12" s="577">
        <v>84133040.200000003</v>
      </c>
      <c r="F12" s="574">
        <v>34344367.57</v>
      </c>
      <c r="G12" s="574">
        <v>45008480.890000001</v>
      </c>
      <c r="H12" s="578">
        <v>79352848.460000008</v>
      </c>
      <c r="I12" s="605"/>
      <c r="J12" s="605"/>
      <c r="K12" s="605"/>
      <c r="L12" s="605"/>
      <c r="M12" s="605"/>
      <c r="N12" s="605"/>
      <c r="O12" s="605"/>
      <c r="P12" s="605"/>
    </row>
    <row r="13" spans="1:16">
      <c r="A13" s="37">
        <v>2.4</v>
      </c>
      <c r="B13" s="580" t="s">
        <v>187</v>
      </c>
      <c r="C13" s="574">
        <v>23513326.68</v>
      </c>
      <c r="D13" s="574">
        <v>6569841.9000000004</v>
      </c>
      <c r="E13" s="577">
        <v>30083168.579999998</v>
      </c>
      <c r="F13" s="574">
        <v>11811002.800000001</v>
      </c>
      <c r="G13" s="574">
        <v>5672871.8200000003</v>
      </c>
      <c r="H13" s="578">
        <v>17483874.620000001</v>
      </c>
      <c r="I13" s="605"/>
      <c r="J13" s="605"/>
      <c r="K13" s="605"/>
      <c r="L13" s="605"/>
      <c r="M13" s="605"/>
      <c r="N13" s="605"/>
      <c r="O13" s="605"/>
      <c r="P13" s="605"/>
    </row>
    <row r="14" spans="1:16">
      <c r="A14" s="37">
        <v>2.5</v>
      </c>
      <c r="B14" s="580" t="s">
        <v>186</v>
      </c>
      <c r="C14" s="574">
        <v>18526801.859999999</v>
      </c>
      <c r="D14" s="574">
        <v>51183490.469999999</v>
      </c>
      <c r="E14" s="577">
        <v>69710292.329999998</v>
      </c>
      <c r="F14" s="574">
        <v>12765970.09</v>
      </c>
      <c r="G14" s="574">
        <v>41934278.340000004</v>
      </c>
      <c r="H14" s="578">
        <v>54700248.430000007</v>
      </c>
      <c r="I14" s="605"/>
      <c r="J14" s="605"/>
      <c r="K14" s="605"/>
      <c r="L14" s="605"/>
      <c r="M14" s="605"/>
      <c r="N14" s="605"/>
      <c r="O14" s="605"/>
      <c r="P14" s="605"/>
    </row>
    <row r="15" spans="1:16">
      <c r="A15" s="37">
        <v>2.6</v>
      </c>
      <c r="B15" s="580" t="s">
        <v>185</v>
      </c>
      <c r="C15" s="574">
        <v>43845087.850000001</v>
      </c>
      <c r="D15" s="574">
        <v>37099829.579999998</v>
      </c>
      <c r="E15" s="577">
        <v>80944917.430000007</v>
      </c>
      <c r="F15" s="574">
        <v>28788037.960000001</v>
      </c>
      <c r="G15" s="574">
        <v>41405006.240000002</v>
      </c>
      <c r="H15" s="578">
        <v>70193044.200000003</v>
      </c>
      <c r="I15" s="605"/>
      <c r="J15" s="605"/>
      <c r="K15" s="605"/>
      <c r="L15" s="605"/>
      <c r="M15" s="605"/>
      <c r="N15" s="605"/>
      <c r="O15" s="605"/>
      <c r="P15" s="605"/>
    </row>
    <row r="16" spans="1:16">
      <c r="A16" s="37">
        <v>2.7</v>
      </c>
      <c r="B16" s="580" t="s">
        <v>184</v>
      </c>
      <c r="C16" s="574">
        <v>25879811.140000001</v>
      </c>
      <c r="D16" s="574">
        <v>9374809.0999999996</v>
      </c>
      <c r="E16" s="577">
        <v>35254620.240000002</v>
      </c>
      <c r="F16" s="574">
        <v>17657775.190000001</v>
      </c>
      <c r="G16" s="574">
        <v>9412923.8100000005</v>
      </c>
      <c r="H16" s="578">
        <v>27070699</v>
      </c>
      <c r="I16" s="605"/>
      <c r="J16" s="605"/>
      <c r="K16" s="605"/>
      <c r="L16" s="605"/>
      <c r="M16" s="605"/>
      <c r="N16" s="605"/>
      <c r="O16" s="605"/>
      <c r="P16" s="605"/>
    </row>
    <row r="17" spans="1:16">
      <c r="A17" s="37">
        <v>2.8</v>
      </c>
      <c r="B17" s="580" t="s">
        <v>183</v>
      </c>
      <c r="C17" s="574">
        <v>593329581.99000001</v>
      </c>
      <c r="D17" s="574">
        <v>210385024.43000001</v>
      </c>
      <c r="E17" s="577">
        <v>803714606.42000008</v>
      </c>
      <c r="F17" s="574">
        <v>486759156.91000003</v>
      </c>
      <c r="G17" s="574">
        <v>203944655.21000001</v>
      </c>
      <c r="H17" s="578">
        <v>690703812.12</v>
      </c>
      <c r="I17" s="605"/>
      <c r="J17" s="605"/>
      <c r="K17" s="605"/>
      <c r="L17" s="605"/>
      <c r="M17" s="605"/>
      <c r="N17" s="605"/>
      <c r="O17" s="605"/>
      <c r="P17" s="605"/>
    </row>
    <row r="18" spans="1:16">
      <c r="A18" s="37">
        <v>2.9</v>
      </c>
      <c r="B18" s="580" t="s">
        <v>182</v>
      </c>
      <c r="C18" s="574">
        <v>16463842.76</v>
      </c>
      <c r="D18" s="574">
        <v>48797931.25</v>
      </c>
      <c r="E18" s="577">
        <v>65261774.009999998</v>
      </c>
      <c r="F18" s="574">
        <v>4549180.91</v>
      </c>
      <c r="G18" s="574">
        <v>40888074.609999999</v>
      </c>
      <c r="H18" s="578">
        <v>45437255.519999996</v>
      </c>
      <c r="I18" s="605"/>
      <c r="J18" s="605"/>
      <c r="K18" s="605"/>
      <c r="L18" s="605"/>
      <c r="M18" s="605"/>
      <c r="N18" s="605"/>
      <c r="O18" s="605"/>
      <c r="P18" s="605"/>
    </row>
    <row r="19" spans="1:16">
      <c r="A19" s="37">
        <v>3</v>
      </c>
      <c r="B19" s="576" t="s">
        <v>181</v>
      </c>
      <c r="C19" s="574">
        <v>16639317.1</v>
      </c>
      <c r="D19" s="574">
        <v>3212636.88</v>
      </c>
      <c r="E19" s="577">
        <v>19851953.98</v>
      </c>
      <c r="F19" s="574">
        <v>13479669.68</v>
      </c>
      <c r="G19" s="574">
        <v>2249450.1</v>
      </c>
      <c r="H19" s="578">
        <v>15729119.779999999</v>
      </c>
      <c r="I19" s="605"/>
      <c r="J19" s="605"/>
      <c r="K19" s="605"/>
      <c r="L19" s="605"/>
      <c r="M19" s="605"/>
      <c r="N19" s="605"/>
      <c r="O19" s="605"/>
      <c r="P19" s="605"/>
    </row>
    <row r="20" spans="1:16">
      <c r="A20" s="37">
        <v>4</v>
      </c>
      <c r="B20" s="576" t="s">
        <v>180</v>
      </c>
      <c r="C20" s="574">
        <v>180664347.90000001</v>
      </c>
      <c r="D20" s="574">
        <v>9852955.4499999993</v>
      </c>
      <c r="E20" s="577">
        <v>190517303.34999999</v>
      </c>
      <c r="F20" s="574">
        <v>196416834.69999999</v>
      </c>
      <c r="G20" s="574">
        <v>7533636.2800000003</v>
      </c>
      <c r="H20" s="578">
        <v>203950470.97999999</v>
      </c>
      <c r="I20" s="605"/>
      <c r="J20" s="605"/>
      <c r="K20" s="605"/>
      <c r="L20" s="605"/>
      <c r="M20" s="605"/>
      <c r="N20" s="605"/>
      <c r="O20" s="605"/>
      <c r="P20" s="605"/>
    </row>
    <row r="21" spans="1:16">
      <c r="A21" s="37">
        <v>5</v>
      </c>
      <c r="B21" s="576" t="s">
        <v>179</v>
      </c>
      <c r="C21" s="574">
        <v>0</v>
      </c>
      <c r="D21" s="574">
        <v>0</v>
      </c>
      <c r="E21" s="577">
        <v>0</v>
      </c>
      <c r="F21" s="574">
        <v>0</v>
      </c>
      <c r="G21" s="574">
        <v>0</v>
      </c>
      <c r="H21" s="578">
        <v>0</v>
      </c>
      <c r="I21" s="605"/>
      <c r="J21" s="605"/>
      <c r="K21" s="605"/>
      <c r="L21" s="605"/>
      <c r="M21" s="605"/>
      <c r="N21" s="605"/>
      <c r="O21" s="605"/>
      <c r="P21" s="605"/>
    </row>
    <row r="22" spans="1:16" ht="13">
      <c r="A22" s="37">
        <v>6</v>
      </c>
      <c r="B22" s="581" t="s">
        <v>178</v>
      </c>
      <c r="C22" s="579">
        <v>1134523861.3200002</v>
      </c>
      <c r="D22" s="579">
        <v>569763085.80000007</v>
      </c>
      <c r="E22" s="577">
        <v>1704286947.1200004</v>
      </c>
      <c r="F22" s="579">
        <v>949662456.3499999</v>
      </c>
      <c r="G22" s="579">
        <v>518088045.09000003</v>
      </c>
      <c r="H22" s="578">
        <v>1467750501.4400001</v>
      </c>
      <c r="I22" s="605"/>
      <c r="J22" s="605"/>
      <c r="K22" s="605"/>
      <c r="L22" s="605"/>
      <c r="M22" s="605"/>
      <c r="N22" s="605"/>
      <c r="O22" s="605"/>
      <c r="P22" s="605"/>
    </row>
    <row r="23" spans="1:16" ht="13">
      <c r="A23" s="37"/>
      <c r="B23" s="212" t="s">
        <v>177</v>
      </c>
      <c r="C23" s="582"/>
      <c r="D23" s="582"/>
      <c r="E23" s="583"/>
      <c r="F23" s="582"/>
      <c r="G23" s="582"/>
      <c r="H23" s="584"/>
      <c r="I23" s="605"/>
      <c r="J23" s="605"/>
      <c r="K23" s="605"/>
      <c r="L23" s="605"/>
      <c r="M23" s="605"/>
      <c r="N23" s="605"/>
      <c r="O23" s="605"/>
      <c r="P23" s="605"/>
    </row>
    <row r="24" spans="1:16">
      <c r="A24" s="37">
        <v>7</v>
      </c>
      <c r="B24" s="576" t="s">
        <v>176</v>
      </c>
      <c r="C24" s="574">
        <v>132568248.8</v>
      </c>
      <c r="D24" s="574">
        <v>32409161.989999998</v>
      </c>
      <c r="E24" s="577">
        <v>164977410.78999999</v>
      </c>
      <c r="F24" s="574">
        <v>111500417.52</v>
      </c>
      <c r="G24" s="574">
        <v>33518702.609999999</v>
      </c>
      <c r="H24" s="578">
        <v>145019120.13</v>
      </c>
      <c r="I24" s="605"/>
      <c r="J24" s="605"/>
      <c r="K24" s="605"/>
      <c r="L24" s="605"/>
      <c r="M24" s="605"/>
      <c r="N24" s="605"/>
      <c r="O24" s="605"/>
      <c r="P24" s="605"/>
    </row>
    <row r="25" spans="1:16">
      <c r="A25" s="37">
        <v>8</v>
      </c>
      <c r="B25" s="576" t="s">
        <v>175</v>
      </c>
      <c r="C25" s="574">
        <v>194922429.94999999</v>
      </c>
      <c r="D25" s="574">
        <v>99120671.25</v>
      </c>
      <c r="E25" s="577">
        <v>294043101.19999999</v>
      </c>
      <c r="F25" s="574">
        <v>144689932.05000001</v>
      </c>
      <c r="G25" s="574">
        <v>106260645.53</v>
      </c>
      <c r="H25" s="578">
        <v>250950577.58000001</v>
      </c>
      <c r="I25" s="605"/>
      <c r="J25" s="605"/>
      <c r="K25" s="605"/>
      <c r="L25" s="605"/>
      <c r="M25" s="605"/>
      <c r="N25" s="605"/>
      <c r="O25" s="605"/>
      <c r="P25" s="605"/>
    </row>
    <row r="26" spans="1:16">
      <c r="A26" s="37">
        <v>9</v>
      </c>
      <c r="B26" s="576" t="s">
        <v>174</v>
      </c>
      <c r="C26" s="574">
        <v>24408225.530000001</v>
      </c>
      <c r="D26" s="574">
        <v>59750.83</v>
      </c>
      <c r="E26" s="577">
        <v>24467976.359999999</v>
      </c>
      <c r="F26" s="574">
        <v>20508991.620000001</v>
      </c>
      <c r="G26" s="574">
        <v>666744.17000000004</v>
      </c>
      <c r="H26" s="578">
        <v>21175735.790000003</v>
      </c>
      <c r="I26" s="605"/>
      <c r="J26" s="605"/>
      <c r="K26" s="605"/>
      <c r="L26" s="605"/>
      <c r="M26" s="605"/>
      <c r="N26" s="605"/>
      <c r="O26" s="605"/>
      <c r="P26" s="605"/>
    </row>
    <row r="27" spans="1:16">
      <c r="A27" s="37">
        <v>10</v>
      </c>
      <c r="B27" s="576" t="s">
        <v>173</v>
      </c>
      <c r="C27" s="574">
        <v>0</v>
      </c>
      <c r="D27" s="574">
        <v>113042400.95</v>
      </c>
      <c r="E27" s="577">
        <v>113042400.95</v>
      </c>
      <c r="F27" s="574">
        <v>0</v>
      </c>
      <c r="G27" s="574">
        <v>101754485.66</v>
      </c>
      <c r="H27" s="578">
        <v>101754485.66</v>
      </c>
      <c r="I27" s="605"/>
      <c r="J27" s="605"/>
      <c r="K27" s="605"/>
      <c r="L27" s="605"/>
      <c r="M27" s="605"/>
      <c r="N27" s="605"/>
      <c r="O27" s="605"/>
      <c r="P27" s="605"/>
    </row>
    <row r="28" spans="1:16">
      <c r="A28" s="37">
        <v>11</v>
      </c>
      <c r="B28" s="576" t="s">
        <v>172</v>
      </c>
      <c r="C28" s="574">
        <v>186283771.38999999</v>
      </c>
      <c r="D28" s="574">
        <v>84881776.739999995</v>
      </c>
      <c r="E28" s="577">
        <v>271165548.13</v>
      </c>
      <c r="F28" s="574">
        <v>197966814.40000001</v>
      </c>
      <c r="G28" s="574">
        <v>112857224.98999999</v>
      </c>
      <c r="H28" s="578">
        <v>310824039.38999999</v>
      </c>
      <c r="I28" s="605"/>
      <c r="J28" s="605"/>
      <c r="K28" s="605"/>
      <c r="L28" s="605"/>
      <c r="M28" s="605"/>
      <c r="N28" s="605"/>
      <c r="O28" s="605"/>
      <c r="P28" s="605"/>
    </row>
    <row r="29" spans="1:16">
      <c r="A29" s="37">
        <v>12</v>
      </c>
      <c r="B29" s="576" t="s">
        <v>171</v>
      </c>
      <c r="C29" s="574">
        <v>2637224.84</v>
      </c>
      <c r="D29" s="574">
        <v>36698.65</v>
      </c>
      <c r="E29" s="577">
        <v>2673923.4899999998</v>
      </c>
      <c r="F29" s="574">
        <v>2485753.9</v>
      </c>
      <c r="G29" s="574">
        <v>33722.42</v>
      </c>
      <c r="H29" s="578">
        <v>2519476.3199999998</v>
      </c>
      <c r="I29" s="605"/>
      <c r="J29" s="605"/>
      <c r="K29" s="605"/>
      <c r="L29" s="605"/>
      <c r="M29" s="605"/>
      <c r="N29" s="605"/>
      <c r="O29" s="605"/>
      <c r="P29" s="605"/>
    </row>
    <row r="30" spans="1:16" ht="13">
      <c r="A30" s="37">
        <v>13</v>
      </c>
      <c r="B30" s="585" t="s">
        <v>170</v>
      </c>
      <c r="C30" s="579">
        <v>540819900.50999999</v>
      </c>
      <c r="D30" s="579">
        <v>329550460.40999997</v>
      </c>
      <c r="E30" s="577">
        <v>870370360.91999996</v>
      </c>
      <c r="F30" s="579">
        <v>477151909.49000001</v>
      </c>
      <c r="G30" s="579">
        <v>355091525.38</v>
      </c>
      <c r="H30" s="578">
        <v>832243434.87</v>
      </c>
      <c r="I30" s="605"/>
      <c r="J30" s="605"/>
      <c r="K30" s="605"/>
      <c r="L30" s="605"/>
      <c r="M30" s="605"/>
      <c r="N30" s="605"/>
      <c r="O30" s="605"/>
      <c r="P30" s="605"/>
    </row>
    <row r="31" spans="1:16" ht="13">
      <c r="A31" s="37">
        <v>14</v>
      </c>
      <c r="B31" s="585" t="s">
        <v>169</v>
      </c>
      <c r="C31" s="579">
        <v>593703960.81000018</v>
      </c>
      <c r="D31" s="579">
        <v>240212625.3900001</v>
      </c>
      <c r="E31" s="577">
        <v>833916586.20000029</v>
      </c>
      <c r="F31" s="579">
        <v>472510546.8599999</v>
      </c>
      <c r="G31" s="579">
        <v>162996519.71000004</v>
      </c>
      <c r="H31" s="578">
        <v>635507066.56999993</v>
      </c>
      <c r="I31" s="605"/>
      <c r="J31" s="605"/>
      <c r="K31" s="605"/>
      <c r="L31" s="605"/>
      <c r="M31" s="605"/>
      <c r="N31" s="605"/>
      <c r="O31" s="605"/>
      <c r="P31" s="605"/>
    </row>
    <row r="32" spans="1:16" ht="13">
      <c r="A32" s="37"/>
      <c r="B32" s="586"/>
      <c r="C32" s="586"/>
      <c r="D32" s="587"/>
      <c r="E32" s="583"/>
      <c r="F32" s="587"/>
      <c r="G32" s="587"/>
      <c r="H32" s="584"/>
      <c r="I32" s="605"/>
      <c r="J32" s="605"/>
      <c r="K32" s="605"/>
      <c r="L32" s="605"/>
      <c r="M32" s="605"/>
      <c r="N32" s="605"/>
      <c r="O32" s="605"/>
      <c r="P32" s="605"/>
    </row>
    <row r="33" spans="1:16" ht="13">
      <c r="A33" s="37"/>
      <c r="B33" s="586" t="s">
        <v>168</v>
      </c>
      <c r="C33" s="582"/>
      <c r="D33" s="582"/>
      <c r="E33" s="583"/>
      <c r="F33" s="582"/>
      <c r="G33" s="582"/>
      <c r="H33" s="584"/>
      <c r="I33" s="605"/>
      <c r="J33" s="605"/>
      <c r="K33" s="605"/>
      <c r="L33" s="605"/>
      <c r="M33" s="605"/>
      <c r="N33" s="605"/>
      <c r="O33" s="605"/>
      <c r="P33" s="605"/>
    </row>
    <row r="34" spans="1:16">
      <c r="A34" s="37">
        <v>15</v>
      </c>
      <c r="B34" s="588" t="s">
        <v>167</v>
      </c>
      <c r="C34" s="589">
        <v>213017648</v>
      </c>
      <c r="D34" s="589">
        <v>8558152.0300000012</v>
      </c>
      <c r="E34" s="577">
        <v>221575800.03</v>
      </c>
      <c r="F34" s="589">
        <v>147495551.44</v>
      </c>
      <c r="G34" s="589">
        <v>-1775455.6899999976</v>
      </c>
      <c r="H34" s="577">
        <v>145720095.75</v>
      </c>
      <c r="I34" s="605"/>
      <c r="J34" s="605"/>
      <c r="K34" s="605"/>
      <c r="L34" s="605"/>
      <c r="M34" s="605"/>
      <c r="N34" s="605"/>
      <c r="O34" s="605"/>
      <c r="P34" s="605"/>
    </row>
    <row r="35" spans="1:16">
      <c r="A35" s="37">
        <v>15.1</v>
      </c>
      <c r="B35" s="580" t="s">
        <v>166</v>
      </c>
      <c r="C35" s="574">
        <v>299384813.24000001</v>
      </c>
      <c r="D35" s="574">
        <v>133104289.95</v>
      </c>
      <c r="E35" s="577">
        <v>432489103.19</v>
      </c>
      <c r="F35" s="574">
        <v>217334594.81999999</v>
      </c>
      <c r="G35" s="574">
        <v>84969903.109999999</v>
      </c>
      <c r="H35" s="577">
        <v>302304497.93000001</v>
      </c>
      <c r="I35" s="605"/>
      <c r="J35" s="605"/>
      <c r="K35" s="605"/>
      <c r="L35" s="605"/>
      <c r="M35" s="605"/>
      <c r="N35" s="605"/>
      <c r="O35" s="605"/>
      <c r="P35" s="605"/>
    </row>
    <row r="36" spans="1:16">
      <c r="A36" s="37">
        <v>15.2</v>
      </c>
      <c r="B36" s="580" t="s">
        <v>165</v>
      </c>
      <c r="C36" s="574">
        <v>86367165.239999995</v>
      </c>
      <c r="D36" s="574">
        <v>124546137.92</v>
      </c>
      <c r="E36" s="577">
        <v>210913303.16</v>
      </c>
      <c r="F36" s="574">
        <v>69839043.379999995</v>
      </c>
      <c r="G36" s="574">
        <v>86745358.799999997</v>
      </c>
      <c r="H36" s="577">
        <v>156584402.18000001</v>
      </c>
      <c r="I36" s="605"/>
      <c r="J36" s="605"/>
      <c r="K36" s="605"/>
      <c r="L36" s="605"/>
      <c r="M36" s="605"/>
      <c r="N36" s="605"/>
      <c r="O36" s="605"/>
      <c r="P36" s="605"/>
    </row>
    <row r="37" spans="1:16">
      <c r="A37" s="37">
        <v>16</v>
      </c>
      <c r="B37" s="576" t="s">
        <v>164</v>
      </c>
      <c r="C37" s="574">
        <v>52593718.659999996</v>
      </c>
      <c r="D37" s="574">
        <v>0</v>
      </c>
      <c r="E37" s="577">
        <v>52593718.659999996</v>
      </c>
      <c r="F37" s="574">
        <v>632376.25</v>
      </c>
      <c r="G37" s="574">
        <v>88913.67</v>
      </c>
      <c r="H37" s="577">
        <v>721289.92</v>
      </c>
      <c r="I37" s="605"/>
      <c r="J37" s="605"/>
      <c r="K37" s="605"/>
      <c r="L37" s="605"/>
      <c r="M37" s="605"/>
      <c r="N37" s="605"/>
      <c r="O37" s="605"/>
      <c r="P37" s="605"/>
    </row>
    <row r="38" spans="1:16">
      <c r="A38" s="37">
        <v>17</v>
      </c>
      <c r="B38" s="576" t="s">
        <v>163</v>
      </c>
      <c r="C38" s="574">
        <v>0</v>
      </c>
      <c r="D38" s="574">
        <v>0</v>
      </c>
      <c r="E38" s="577">
        <v>0</v>
      </c>
      <c r="F38" s="574">
        <v>0</v>
      </c>
      <c r="G38" s="574">
        <v>0</v>
      </c>
      <c r="H38" s="577">
        <v>0</v>
      </c>
      <c r="I38" s="605"/>
      <c r="J38" s="605"/>
      <c r="K38" s="605"/>
      <c r="L38" s="605"/>
      <c r="M38" s="605"/>
      <c r="N38" s="605"/>
      <c r="O38" s="605"/>
      <c r="P38" s="605"/>
    </row>
    <row r="39" spans="1:16">
      <c r="A39" s="37">
        <v>18</v>
      </c>
      <c r="B39" s="576" t="s">
        <v>162</v>
      </c>
      <c r="C39" s="574">
        <v>10748914.140000001</v>
      </c>
      <c r="D39" s="574">
        <v>408388.63</v>
      </c>
      <c r="E39" s="577">
        <v>11157302.770000001</v>
      </c>
      <c r="F39" s="574">
        <v>-594981.72</v>
      </c>
      <c r="G39" s="574">
        <v>25903.27</v>
      </c>
      <c r="H39" s="577">
        <v>-569078.44999999995</v>
      </c>
      <c r="I39" s="605"/>
      <c r="J39" s="605"/>
      <c r="K39" s="605"/>
      <c r="L39" s="605"/>
      <c r="M39" s="605"/>
      <c r="N39" s="605"/>
      <c r="O39" s="605"/>
      <c r="P39" s="605"/>
    </row>
    <row r="40" spans="1:16">
      <c r="A40" s="37">
        <v>19</v>
      </c>
      <c r="B40" s="576" t="s">
        <v>161</v>
      </c>
      <c r="C40" s="574">
        <v>109898875.22</v>
      </c>
      <c r="D40" s="574">
        <v>0</v>
      </c>
      <c r="E40" s="577">
        <v>109898875.22</v>
      </c>
      <c r="F40" s="574">
        <v>-76004565.790000007</v>
      </c>
      <c r="G40" s="574">
        <v>0</v>
      </c>
      <c r="H40" s="577">
        <v>-76004565.790000007</v>
      </c>
      <c r="I40" s="605"/>
      <c r="J40" s="605"/>
      <c r="K40" s="605"/>
      <c r="L40" s="605"/>
      <c r="M40" s="605"/>
      <c r="N40" s="605"/>
      <c r="O40" s="605"/>
      <c r="P40" s="605"/>
    </row>
    <row r="41" spans="1:16">
      <c r="A41" s="37">
        <v>20</v>
      </c>
      <c r="B41" s="576" t="s">
        <v>160</v>
      </c>
      <c r="C41" s="574">
        <v>60410583.169999957</v>
      </c>
      <c r="D41" s="574">
        <v>0</v>
      </c>
      <c r="E41" s="577">
        <v>60410583.169999957</v>
      </c>
      <c r="F41" s="574">
        <v>208663351.50999999</v>
      </c>
      <c r="G41" s="574">
        <v>0</v>
      </c>
      <c r="H41" s="577">
        <v>208663351.50999999</v>
      </c>
      <c r="I41" s="605"/>
      <c r="J41" s="605"/>
      <c r="K41" s="605"/>
      <c r="L41" s="605"/>
      <c r="M41" s="605"/>
      <c r="N41" s="605"/>
      <c r="O41" s="605"/>
      <c r="P41" s="605"/>
    </row>
    <row r="42" spans="1:16">
      <c r="A42" s="37">
        <v>21</v>
      </c>
      <c r="B42" s="576" t="s">
        <v>159</v>
      </c>
      <c r="C42" s="574">
        <v>52224057.969999999</v>
      </c>
      <c r="D42" s="574">
        <v>0</v>
      </c>
      <c r="E42" s="577">
        <v>52224057.969999999</v>
      </c>
      <c r="F42" s="574">
        <v>-1132759.1599999999</v>
      </c>
      <c r="G42" s="574">
        <v>0</v>
      </c>
      <c r="H42" s="577">
        <v>-1132759.1599999999</v>
      </c>
      <c r="I42" s="605"/>
      <c r="J42" s="605"/>
      <c r="K42" s="605"/>
      <c r="L42" s="605"/>
      <c r="M42" s="605"/>
      <c r="N42" s="605"/>
      <c r="O42" s="605"/>
      <c r="P42" s="605"/>
    </row>
    <row r="43" spans="1:16">
      <c r="A43" s="37">
        <v>22</v>
      </c>
      <c r="B43" s="576" t="s">
        <v>158</v>
      </c>
      <c r="C43" s="574">
        <v>28136783.390000001</v>
      </c>
      <c r="D43" s="574">
        <v>25682832.719999999</v>
      </c>
      <c r="E43" s="577">
        <v>53819616.109999999</v>
      </c>
      <c r="F43" s="574">
        <v>25355808.789999999</v>
      </c>
      <c r="G43" s="574">
        <v>27432982.57</v>
      </c>
      <c r="H43" s="577">
        <v>52788791.359999999</v>
      </c>
      <c r="I43" s="605"/>
      <c r="J43" s="605"/>
      <c r="K43" s="605"/>
      <c r="L43" s="605"/>
      <c r="M43" s="605"/>
      <c r="N43" s="605"/>
      <c r="O43" s="605"/>
      <c r="P43" s="605"/>
    </row>
    <row r="44" spans="1:16">
      <c r="A44" s="37">
        <v>23</v>
      </c>
      <c r="B44" s="576" t="s">
        <v>157</v>
      </c>
      <c r="C44" s="574">
        <v>15358542.369999999</v>
      </c>
      <c r="D44" s="574">
        <v>6181349.2800000003</v>
      </c>
      <c r="E44" s="577">
        <v>21539891.649999999</v>
      </c>
      <c r="F44" s="574">
        <v>13597972.18</v>
      </c>
      <c r="G44" s="574">
        <v>6241396.8899999997</v>
      </c>
      <c r="H44" s="577">
        <v>19839369.07</v>
      </c>
      <c r="I44" s="605"/>
      <c r="J44" s="605"/>
      <c r="K44" s="605"/>
      <c r="L44" s="605"/>
      <c r="M44" s="605"/>
      <c r="N44" s="605"/>
      <c r="O44" s="605"/>
      <c r="P44" s="605"/>
    </row>
    <row r="45" spans="1:16" ht="13">
      <c r="A45" s="37">
        <v>24</v>
      </c>
      <c r="B45" s="585" t="s">
        <v>272</v>
      </c>
      <c r="C45" s="579">
        <v>542389122.91999996</v>
      </c>
      <c r="D45" s="579">
        <v>40830722.660000004</v>
      </c>
      <c r="E45" s="577">
        <v>583219845.57999992</v>
      </c>
      <c r="F45" s="579">
        <v>318012753.5</v>
      </c>
      <c r="G45" s="579">
        <v>32013740.710000005</v>
      </c>
      <c r="H45" s="577">
        <v>350026494.20999998</v>
      </c>
      <c r="I45" s="605"/>
      <c r="J45" s="605"/>
      <c r="K45" s="605"/>
      <c r="L45" s="605"/>
      <c r="M45" s="605"/>
      <c r="N45" s="605"/>
      <c r="O45" s="605"/>
      <c r="P45" s="605"/>
    </row>
    <row r="46" spans="1:16" ht="13">
      <c r="A46" s="37"/>
      <c r="B46" s="212" t="s">
        <v>156</v>
      </c>
      <c r="C46" s="582"/>
      <c r="D46" s="582"/>
      <c r="E46" s="583"/>
      <c r="F46" s="582"/>
      <c r="G46" s="582"/>
      <c r="H46" s="584"/>
      <c r="I46" s="605"/>
      <c r="J46" s="605"/>
      <c r="K46" s="605"/>
      <c r="L46" s="605"/>
      <c r="M46" s="605"/>
      <c r="N46" s="605"/>
      <c r="O46" s="605"/>
      <c r="P46" s="605"/>
    </row>
    <row r="47" spans="1:16">
      <c r="A47" s="37">
        <v>25</v>
      </c>
      <c r="B47" s="576" t="s">
        <v>155</v>
      </c>
      <c r="C47" s="574">
        <v>21929288.68</v>
      </c>
      <c r="D47" s="574">
        <v>7939593.46</v>
      </c>
      <c r="E47" s="577">
        <v>29868882.140000001</v>
      </c>
      <c r="F47" s="574">
        <v>17412900.57</v>
      </c>
      <c r="G47" s="574">
        <v>8077646.4199999999</v>
      </c>
      <c r="H47" s="578">
        <v>25490546.990000002</v>
      </c>
      <c r="I47" s="605"/>
      <c r="J47" s="605"/>
      <c r="K47" s="605"/>
      <c r="L47" s="605"/>
      <c r="M47" s="605"/>
      <c r="N47" s="605"/>
      <c r="O47" s="605"/>
      <c r="P47" s="605"/>
    </row>
    <row r="48" spans="1:16">
      <c r="A48" s="37">
        <v>26</v>
      </c>
      <c r="B48" s="576" t="s">
        <v>154</v>
      </c>
      <c r="C48" s="574">
        <v>15276077.58</v>
      </c>
      <c r="D48" s="574">
        <v>14407228.24</v>
      </c>
      <c r="E48" s="577">
        <v>29683305.82</v>
      </c>
      <c r="F48" s="574">
        <v>14777940.68</v>
      </c>
      <c r="G48" s="574">
        <v>11047686.619999999</v>
      </c>
      <c r="H48" s="578">
        <v>25825627.299999997</v>
      </c>
      <c r="I48" s="605"/>
      <c r="J48" s="605"/>
      <c r="K48" s="605"/>
      <c r="L48" s="605"/>
      <c r="M48" s="605"/>
      <c r="N48" s="605"/>
      <c r="O48" s="605"/>
      <c r="P48" s="605"/>
    </row>
    <row r="49" spans="1:16">
      <c r="A49" s="37">
        <v>27</v>
      </c>
      <c r="B49" s="576" t="s">
        <v>153</v>
      </c>
      <c r="C49" s="574">
        <v>230527887.09</v>
      </c>
      <c r="D49" s="574">
        <v>0</v>
      </c>
      <c r="E49" s="577">
        <v>230527887.09</v>
      </c>
      <c r="F49" s="574">
        <v>178389462.68000001</v>
      </c>
      <c r="G49" s="574">
        <v>0</v>
      </c>
      <c r="H49" s="578">
        <v>178389462.68000001</v>
      </c>
      <c r="I49" s="605"/>
      <c r="J49" s="605"/>
      <c r="K49" s="605"/>
      <c r="L49" s="605"/>
      <c r="M49" s="605"/>
      <c r="N49" s="605"/>
      <c r="O49" s="605"/>
      <c r="P49" s="605"/>
    </row>
    <row r="50" spans="1:16">
      <c r="A50" s="37">
        <v>28</v>
      </c>
      <c r="B50" s="576" t="s">
        <v>152</v>
      </c>
      <c r="C50" s="574">
        <v>5473022.4000000004</v>
      </c>
      <c r="D50" s="574">
        <v>0</v>
      </c>
      <c r="E50" s="577">
        <v>5473022.4000000004</v>
      </c>
      <c r="F50" s="574">
        <v>4464949.3</v>
      </c>
      <c r="G50" s="574">
        <v>0</v>
      </c>
      <c r="H50" s="578">
        <v>4464949.3</v>
      </c>
      <c r="I50" s="605"/>
      <c r="J50" s="605"/>
      <c r="K50" s="605"/>
      <c r="L50" s="605"/>
      <c r="M50" s="605"/>
      <c r="N50" s="605"/>
      <c r="O50" s="605"/>
      <c r="P50" s="605"/>
    </row>
    <row r="51" spans="1:16">
      <c r="A51" s="37">
        <v>29</v>
      </c>
      <c r="B51" s="576" t="s">
        <v>151</v>
      </c>
      <c r="C51" s="574">
        <v>61454594.380000003</v>
      </c>
      <c r="D51" s="574">
        <v>0</v>
      </c>
      <c r="E51" s="577">
        <v>61454594.380000003</v>
      </c>
      <c r="F51" s="574">
        <v>54733756.560000002</v>
      </c>
      <c r="G51" s="574">
        <v>0</v>
      </c>
      <c r="H51" s="578">
        <v>54733756.560000002</v>
      </c>
      <c r="I51" s="605"/>
      <c r="J51" s="605"/>
      <c r="K51" s="605"/>
      <c r="L51" s="605"/>
      <c r="M51" s="605"/>
      <c r="N51" s="605"/>
      <c r="O51" s="605"/>
      <c r="P51" s="605"/>
    </row>
    <row r="52" spans="1:16">
      <c r="A52" s="37">
        <v>30</v>
      </c>
      <c r="B52" s="576" t="s">
        <v>150</v>
      </c>
      <c r="C52" s="574">
        <v>70649912.510000005</v>
      </c>
      <c r="D52" s="574">
        <v>17726043.280000001</v>
      </c>
      <c r="E52" s="577">
        <v>88375955.790000007</v>
      </c>
      <c r="F52" s="574">
        <v>53525462.219999999</v>
      </c>
      <c r="G52" s="574">
        <v>18620646.039999999</v>
      </c>
      <c r="H52" s="578">
        <v>72146108.25999999</v>
      </c>
      <c r="I52" s="605"/>
      <c r="J52" s="605"/>
      <c r="K52" s="605"/>
      <c r="L52" s="605"/>
      <c r="M52" s="605"/>
      <c r="N52" s="605"/>
      <c r="O52" s="605"/>
      <c r="P52" s="605"/>
    </row>
    <row r="53" spans="1:16" ht="13">
      <c r="A53" s="37">
        <v>31</v>
      </c>
      <c r="B53" s="585" t="s">
        <v>273</v>
      </c>
      <c r="C53" s="579">
        <v>405310782.63999999</v>
      </c>
      <c r="D53" s="579">
        <v>40072864.980000004</v>
      </c>
      <c r="E53" s="577">
        <v>445383647.62</v>
      </c>
      <c r="F53" s="579">
        <v>323304472.00999999</v>
      </c>
      <c r="G53" s="579">
        <v>37745979.079999998</v>
      </c>
      <c r="H53" s="577">
        <v>361050451.08999997</v>
      </c>
      <c r="I53" s="605"/>
      <c r="J53" s="605"/>
      <c r="K53" s="605"/>
      <c r="L53" s="605"/>
      <c r="M53" s="605"/>
      <c r="N53" s="605"/>
      <c r="O53" s="605"/>
      <c r="P53" s="605"/>
    </row>
    <row r="54" spans="1:16" ht="13">
      <c r="A54" s="37">
        <v>32</v>
      </c>
      <c r="B54" s="585" t="s">
        <v>274</v>
      </c>
      <c r="C54" s="579">
        <v>137078340.27999997</v>
      </c>
      <c r="D54" s="579">
        <v>757857.6799999997</v>
      </c>
      <c r="E54" s="577">
        <v>137836197.95999998</v>
      </c>
      <c r="F54" s="579">
        <v>-5291718.5099999905</v>
      </c>
      <c r="G54" s="579">
        <v>-5732238.3699999936</v>
      </c>
      <c r="H54" s="577">
        <v>-11023956.879999984</v>
      </c>
      <c r="I54" s="605"/>
      <c r="J54" s="605"/>
      <c r="K54" s="605"/>
      <c r="L54" s="605"/>
      <c r="M54" s="605"/>
      <c r="N54" s="605"/>
      <c r="O54" s="605"/>
      <c r="P54" s="605"/>
    </row>
    <row r="55" spans="1:16" ht="13">
      <c r="A55" s="37"/>
      <c r="B55" s="586"/>
      <c r="C55" s="587"/>
      <c r="D55" s="587"/>
      <c r="E55" s="583"/>
      <c r="F55" s="587"/>
      <c r="G55" s="587"/>
      <c r="H55" s="584"/>
      <c r="I55" s="605"/>
      <c r="J55" s="605"/>
      <c r="K55" s="605"/>
      <c r="L55" s="605"/>
      <c r="M55" s="605"/>
      <c r="N55" s="605"/>
      <c r="O55" s="605"/>
      <c r="P55" s="605"/>
    </row>
    <row r="56" spans="1:16" ht="13">
      <c r="A56" s="37">
        <v>33</v>
      </c>
      <c r="B56" s="585" t="s">
        <v>149</v>
      </c>
      <c r="C56" s="579">
        <v>730782301.09000015</v>
      </c>
      <c r="D56" s="579">
        <v>240970483.07000011</v>
      </c>
      <c r="E56" s="577">
        <v>971752784.16000032</v>
      </c>
      <c r="F56" s="579">
        <v>467218828.3499999</v>
      </c>
      <c r="G56" s="579">
        <v>157264281.34000003</v>
      </c>
      <c r="H56" s="578">
        <v>624483109.68999994</v>
      </c>
      <c r="I56" s="605"/>
      <c r="J56" s="605"/>
      <c r="K56" s="605"/>
      <c r="L56" s="605"/>
      <c r="M56" s="605"/>
      <c r="N56" s="605"/>
      <c r="O56" s="605"/>
      <c r="P56" s="605"/>
    </row>
    <row r="57" spans="1:16" ht="13">
      <c r="A57" s="37"/>
      <c r="B57" s="586"/>
      <c r="C57" s="587"/>
      <c r="D57" s="587"/>
      <c r="E57" s="583"/>
      <c r="F57" s="587"/>
      <c r="G57" s="587"/>
      <c r="H57" s="584"/>
      <c r="I57" s="605"/>
      <c r="J57" s="605"/>
      <c r="K57" s="605"/>
      <c r="L57" s="605"/>
      <c r="M57" s="605"/>
      <c r="N57" s="605"/>
      <c r="O57" s="605"/>
      <c r="P57" s="605"/>
    </row>
    <row r="58" spans="1:16">
      <c r="A58" s="37">
        <v>34</v>
      </c>
      <c r="B58" s="576" t="s">
        <v>148</v>
      </c>
      <c r="C58" s="574">
        <v>-102943571.84</v>
      </c>
      <c r="D58" s="574">
        <v>0</v>
      </c>
      <c r="E58" s="577">
        <v>-102943571.84</v>
      </c>
      <c r="F58" s="574">
        <v>458907080.07999998</v>
      </c>
      <c r="G58" s="574">
        <v>0</v>
      </c>
      <c r="H58" s="578">
        <v>458907080.07999998</v>
      </c>
      <c r="I58" s="605"/>
      <c r="J58" s="605"/>
      <c r="K58" s="605"/>
      <c r="L58" s="605"/>
      <c r="M58" s="605"/>
      <c r="N58" s="605"/>
      <c r="O58" s="605"/>
      <c r="P58" s="605"/>
    </row>
    <row r="59" spans="1:16" s="213" customFormat="1">
      <c r="A59" s="37">
        <v>35</v>
      </c>
      <c r="B59" s="576" t="s">
        <v>147</v>
      </c>
      <c r="C59" s="574">
        <v>-1217834</v>
      </c>
      <c r="D59" s="574">
        <v>0</v>
      </c>
      <c r="E59" s="577">
        <v>-1217834</v>
      </c>
      <c r="F59" s="574">
        <v>1800695.26</v>
      </c>
      <c r="G59" s="574">
        <v>0</v>
      </c>
      <c r="H59" s="578">
        <v>1800695.26</v>
      </c>
      <c r="I59" s="605"/>
      <c r="J59" s="605"/>
      <c r="K59" s="605"/>
      <c r="L59" s="605"/>
      <c r="M59" s="605"/>
      <c r="N59" s="605"/>
      <c r="O59" s="605"/>
      <c r="P59" s="605"/>
    </row>
    <row r="60" spans="1:16">
      <c r="A60" s="37">
        <v>36</v>
      </c>
      <c r="B60" s="576" t="s">
        <v>146</v>
      </c>
      <c r="C60" s="574">
        <v>14816377.83</v>
      </c>
      <c r="D60" s="574">
        <v>0</v>
      </c>
      <c r="E60" s="577">
        <v>14816377.83</v>
      </c>
      <c r="F60" s="574">
        <v>49959954.770000003</v>
      </c>
      <c r="G60" s="574">
        <v>0</v>
      </c>
      <c r="H60" s="578">
        <v>49959954.770000003</v>
      </c>
      <c r="I60" s="605"/>
      <c r="J60" s="605"/>
      <c r="K60" s="605"/>
      <c r="L60" s="605"/>
      <c r="M60" s="605"/>
      <c r="N60" s="605"/>
      <c r="O60" s="605"/>
      <c r="P60" s="605"/>
    </row>
    <row r="61" spans="1:16" ht="13">
      <c r="A61" s="37">
        <v>37</v>
      </c>
      <c r="B61" s="585" t="s">
        <v>145</v>
      </c>
      <c r="C61" s="579">
        <v>-89345028.010000005</v>
      </c>
      <c r="D61" s="579">
        <v>0</v>
      </c>
      <c r="E61" s="577">
        <v>-89345028.010000005</v>
      </c>
      <c r="F61" s="579">
        <v>510667730.10999995</v>
      </c>
      <c r="G61" s="579">
        <v>0</v>
      </c>
      <c r="H61" s="578">
        <v>510667730.10999995</v>
      </c>
      <c r="I61" s="605"/>
      <c r="J61" s="605"/>
      <c r="K61" s="605"/>
      <c r="L61" s="605"/>
      <c r="M61" s="605"/>
      <c r="N61" s="605"/>
      <c r="O61" s="605"/>
      <c r="P61" s="605"/>
    </row>
    <row r="62" spans="1:16" ht="13">
      <c r="A62" s="37"/>
      <c r="B62" s="590"/>
      <c r="C62" s="582"/>
      <c r="D62" s="582"/>
      <c r="E62" s="583"/>
      <c r="F62" s="582"/>
      <c r="G62" s="582"/>
      <c r="H62" s="584"/>
      <c r="I62" s="605"/>
      <c r="J62" s="605"/>
      <c r="K62" s="605"/>
      <c r="L62" s="605"/>
      <c r="M62" s="605"/>
      <c r="N62" s="605"/>
      <c r="O62" s="605"/>
      <c r="P62" s="605"/>
    </row>
    <row r="63" spans="1:16" ht="13">
      <c r="A63" s="37">
        <v>38</v>
      </c>
      <c r="B63" s="591" t="s">
        <v>144</v>
      </c>
      <c r="C63" s="579">
        <v>820127329.10000014</v>
      </c>
      <c r="D63" s="579">
        <v>240970483.07000011</v>
      </c>
      <c r="E63" s="577">
        <v>1061097812.1700003</v>
      </c>
      <c r="F63" s="579">
        <v>-43448901.76000005</v>
      </c>
      <c r="G63" s="579">
        <v>157264281.34000003</v>
      </c>
      <c r="H63" s="578">
        <v>113815379.57999998</v>
      </c>
      <c r="I63" s="605"/>
      <c r="J63" s="605"/>
      <c r="K63" s="605"/>
      <c r="L63" s="605"/>
      <c r="M63" s="605"/>
      <c r="N63" s="605"/>
      <c r="O63" s="605"/>
      <c r="P63" s="605"/>
    </row>
    <row r="64" spans="1:16">
      <c r="A64" s="35">
        <v>39</v>
      </c>
      <c r="B64" s="576" t="s">
        <v>143</v>
      </c>
      <c r="C64" s="592">
        <v>120767386.44</v>
      </c>
      <c r="D64" s="592">
        <v>0</v>
      </c>
      <c r="E64" s="577">
        <v>120767386.44</v>
      </c>
      <c r="F64" s="592">
        <v>-9365269.0399999991</v>
      </c>
      <c r="G64" s="592">
        <v>0</v>
      </c>
      <c r="H64" s="578">
        <v>-9365269.0399999991</v>
      </c>
      <c r="I64" s="605"/>
      <c r="J64" s="605"/>
      <c r="K64" s="605"/>
      <c r="L64" s="605"/>
      <c r="M64" s="605"/>
      <c r="N64" s="605"/>
      <c r="O64" s="605"/>
      <c r="P64" s="605"/>
    </row>
    <row r="65" spans="1:16" ht="13">
      <c r="A65" s="37">
        <v>40</v>
      </c>
      <c r="B65" s="585" t="s">
        <v>142</v>
      </c>
      <c r="C65" s="579">
        <v>699359942.66000009</v>
      </c>
      <c r="D65" s="579">
        <v>240970483.07000011</v>
      </c>
      <c r="E65" s="577">
        <v>940330425.73000026</v>
      </c>
      <c r="F65" s="579">
        <v>-34083632.720000051</v>
      </c>
      <c r="G65" s="579">
        <v>157264281.34000003</v>
      </c>
      <c r="H65" s="578">
        <v>123180648.61999997</v>
      </c>
      <c r="I65" s="605"/>
      <c r="J65" s="605"/>
      <c r="K65" s="605"/>
      <c r="L65" s="605"/>
      <c r="M65" s="605"/>
      <c r="N65" s="605"/>
      <c r="O65" s="605"/>
      <c r="P65" s="605"/>
    </row>
    <row r="66" spans="1:16">
      <c r="A66" s="35">
        <v>41</v>
      </c>
      <c r="B66" s="576" t="s">
        <v>141</v>
      </c>
      <c r="C66" s="592">
        <v>0</v>
      </c>
      <c r="D66" s="592">
        <v>0</v>
      </c>
      <c r="E66" s="577">
        <v>0</v>
      </c>
      <c r="F66" s="592">
        <v>0</v>
      </c>
      <c r="G66" s="592">
        <v>0</v>
      </c>
      <c r="H66" s="578">
        <v>0</v>
      </c>
      <c r="I66" s="605"/>
      <c r="J66" s="605"/>
      <c r="K66" s="605"/>
      <c r="L66" s="605"/>
      <c r="M66" s="605"/>
      <c r="N66" s="605"/>
      <c r="O66" s="605"/>
      <c r="P66" s="605"/>
    </row>
    <row r="67" spans="1:16" ht="13.5" thickBot="1">
      <c r="A67" s="38">
        <v>42</v>
      </c>
      <c r="B67" s="39" t="s">
        <v>140</v>
      </c>
      <c r="C67" s="40">
        <v>699359942.66000009</v>
      </c>
      <c r="D67" s="40">
        <v>240970483.07000011</v>
      </c>
      <c r="E67" s="41">
        <v>940330425.73000026</v>
      </c>
      <c r="F67" s="40">
        <v>-34083632.720000051</v>
      </c>
      <c r="G67" s="40">
        <v>157264281.34000003</v>
      </c>
      <c r="H67" s="42">
        <v>123180648.61999997</v>
      </c>
      <c r="I67" s="605"/>
      <c r="J67" s="605"/>
      <c r="K67" s="605"/>
      <c r="L67" s="605"/>
      <c r="M67" s="605"/>
      <c r="N67" s="605"/>
      <c r="O67" s="605"/>
      <c r="P67" s="605"/>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opLeftCell="A37" zoomScale="85" zoomScaleNormal="85" workbookViewId="0">
      <selection activeCell="C7" sqref="C7:H53"/>
    </sheetView>
  </sheetViews>
  <sheetFormatPr defaultColWidth="9.08984375" defaultRowHeight="14"/>
  <cols>
    <col min="1" max="1" width="9.54296875" style="5" bestFit="1" customWidth="1"/>
    <col min="2" max="2" width="72.36328125" style="5" customWidth="1"/>
    <col min="3" max="3" width="13.08984375" style="5" bestFit="1" customWidth="1"/>
    <col min="4" max="5" width="14.08984375" style="5" bestFit="1" customWidth="1"/>
    <col min="6" max="6" width="13.08984375" style="5" bestFit="1" customWidth="1"/>
    <col min="7" max="8" width="14.08984375" style="5" bestFit="1" customWidth="1"/>
    <col min="9" max="16384" width="9.08984375" style="5"/>
  </cols>
  <sheetData>
    <row r="1" spans="1:18" s="657" customFormat="1">
      <c r="A1" s="658" t="s">
        <v>30</v>
      </c>
      <c r="B1" s="654" t="str">
        <f>'Info '!C2</f>
        <v>JSC TBC Bank</v>
      </c>
    </row>
    <row r="2" spans="1:18" s="657" customFormat="1">
      <c r="A2" s="658" t="s">
        <v>31</v>
      </c>
      <c r="B2" s="608">
        <f>'3.PL '!B2</f>
        <v>44561</v>
      </c>
    </row>
    <row r="3" spans="1:18">
      <c r="A3" s="4"/>
    </row>
    <row r="4" spans="1:18" ht="14.5" thickBot="1">
      <c r="A4" s="4" t="s">
        <v>74</v>
      </c>
      <c r="B4" s="4"/>
      <c r="C4" s="196"/>
      <c r="D4" s="196"/>
      <c r="E4" s="196"/>
      <c r="F4" s="197"/>
      <c r="G4" s="197"/>
      <c r="H4" s="198" t="s">
        <v>73</v>
      </c>
    </row>
    <row r="5" spans="1:18">
      <c r="A5" s="711" t="s">
        <v>6</v>
      </c>
      <c r="B5" s="713" t="s">
        <v>339</v>
      </c>
      <c r="C5" s="707" t="s">
        <v>68</v>
      </c>
      <c r="D5" s="708"/>
      <c r="E5" s="709"/>
      <c r="F5" s="707" t="s">
        <v>72</v>
      </c>
      <c r="G5" s="708"/>
      <c r="H5" s="710"/>
    </row>
    <row r="6" spans="1:18">
      <c r="A6" s="712"/>
      <c r="B6" s="714"/>
      <c r="C6" s="555" t="s">
        <v>286</v>
      </c>
      <c r="D6" s="555" t="s">
        <v>121</v>
      </c>
      <c r="E6" s="555" t="s">
        <v>108</v>
      </c>
      <c r="F6" s="555" t="s">
        <v>286</v>
      </c>
      <c r="G6" s="555" t="s">
        <v>121</v>
      </c>
      <c r="H6" s="556" t="s">
        <v>108</v>
      </c>
    </row>
    <row r="7" spans="1:18" s="15" customFormat="1">
      <c r="A7" s="199">
        <v>1</v>
      </c>
      <c r="B7" s="593" t="s">
        <v>373</v>
      </c>
      <c r="C7" s="561">
        <v>1292157729.8399992</v>
      </c>
      <c r="D7" s="561">
        <v>2391028235.594429</v>
      </c>
      <c r="E7" s="594">
        <v>3683185965.4344277</v>
      </c>
      <c r="F7" s="561">
        <v>1108929989.6900022</v>
      </c>
      <c r="G7" s="561">
        <v>2445185228.8080111</v>
      </c>
      <c r="H7" s="562">
        <v>3554115218.4980135</v>
      </c>
      <c r="I7" s="606"/>
      <c r="J7" s="606"/>
      <c r="K7" s="606"/>
      <c r="L7" s="606"/>
      <c r="M7" s="606"/>
      <c r="N7" s="606"/>
      <c r="O7" s="606"/>
      <c r="P7" s="606"/>
      <c r="Q7" s="606"/>
      <c r="R7" s="606"/>
    </row>
    <row r="8" spans="1:18" s="15" customFormat="1">
      <c r="A8" s="199">
        <v>1.1000000000000001</v>
      </c>
      <c r="B8" s="595" t="s">
        <v>304</v>
      </c>
      <c r="C8" s="561">
        <v>876660077.09000003</v>
      </c>
      <c r="D8" s="561">
        <v>1060744100.4299999</v>
      </c>
      <c r="E8" s="594">
        <v>1937404177.52</v>
      </c>
      <c r="F8" s="561">
        <v>798037852.65999997</v>
      </c>
      <c r="G8" s="561">
        <v>1292713647.5599999</v>
      </c>
      <c r="H8" s="562">
        <v>2090751500.2199998</v>
      </c>
      <c r="I8" s="606"/>
      <c r="J8" s="606"/>
      <c r="K8" s="606"/>
      <c r="L8" s="606"/>
      <c r="M8" s="606"/>
      <c r="N8" s="606"/>
      <c r="O8" s="606"/>
      <c r="P8" s="606"/>
      <c r="Q8" s="606"/>
      <c r="R8" s="606"/>
    </row>
    <row r="9" spans="1:18" s="15" customFormat="1">
      <c r="A9" s="199">
        <v>1.2</v>
      </c>
      <c r="B9" s="595" t="s">
        <v>305</v>
      </c>
      <c r="C9" s="561">
        <v>21517626.359999999</v>
      </c>
      <c r="D9" s="561">
        <v>149368984.98766002</v>
      </c>
      <c r="E9" s="594">
        <v>170886611.34766001</v>
      </c>
      <c r="F9" s="561">
        <v>0</v>
      </c>
      <c r="G9" s="561">
        <v>161155338.86439958</v>
      </c>
      <c r="H9" s="562">
        <v>161155338.86439958</v>
      </c>
      <c r="I9" s="606"/>
      <c r="J9" s="606"/>
      <c r="K9" s="606"/>
      <c r="L9" s="606"/>
      <c r="M9" s="606"/>
      <c r="N9" s="606"/>
      <c r="O9" s="606"/>
      <c r="P9" s="606"/>
      <c r="Q9" s="606"/>
      <c r="R9" s="606"/>
    </row>
    <row r="10" spans="1:18" s="15" customFormat="1">
      <c r="A10" s="199">
        <v>1.3</v>
      </c>
      <c r="B10" s="595" t="s">
        <v>306</v>
      </c>
      <c r="C10" s="561">
        <v>393980026.38999903</v>
      </c>
      <c r="D10" s="561">
        <v>1180914256.976769</v>
      </c>
      <c r="E10" s="594">
        <v>1574894283.3667679</v>
      </c>
      <c r="F10" s="561">
        <v>310892137.03000218</v>
      </c>
      <c r="G10" s="561">
        <v>991315216.80361176</v>
      </c>
      <c r="H10" s="562">
        <v>1302207353.8336139</v>
      </c>
      <c r="I10" s="606"/>
      <c r="J10" s="606"/>
      <c r="K10" s="606"/>
      <c r="L10" s="606"/>
      <c r="M10" s="606"/>
      <c r="N10" s="606"/>
      <c r="O10" s="606"/>
      <c r="P10" s="606"/>
      <c r="Q10" s="606"/>
      <c r="R10" s="606"/>
    </row>
    <row r="11" spans="1:18" s="15" customFormat="1">
      <c r="A11" s="199">
        <v>1.4</v>
      </c>
      <c r="B11" s="595" t="s">
        <v>287</v>
      </c>
      <c r="C11" s="561">
        <v>0</v>
      </c>
      <c r="D11" s="561">
        <v>893.2</v>
      </c>
      <c r="E11" s="594">
        <v>893.2</v>
      </c>
      <c r="F11" s="561">
        <v>0</v>
      </c>
      <c r="G11" s="561">
        <v>1025.58</v>
      </c>
      <c r="H11" s="562">
        <v>1025.58</v>
      </c>
      <c r="I11" s="606"/>
      <c r="J11" s="606"/>
      <c r="K11" s="606"/>
      <c r="L11" s="606"/>
      <c r="M11" s="606"/>
      <c r="N11" s="606"/>
      <c r="O11" s="606"/>
      <c r="P11" s="606"/>
      <c r="Q11" s="606"/>
      <c r="R11" s="606"/>
    </row>
    <row r="12" spans="1:18" s="15" customFormat="1" ht="29.25" customHeight="1">
      <c r="A12" s="199">
        <v>2</v>
      </c>
      <c r="B12" s="596" t="s">
        <v>308</v>
      </c>
      <c r="C12" s="561">
        <v>0</v>
      </c>
      <c r="D12" s="561">
        <v>0</v>
      </c>
      <c r="E12" s="594">
        <v>0</v>
      </c>
      <c r="F12" s="561">
        <v>0</v>
      </c>
      <c r="G12" s="561">
        <v>0</v>
      </c>
      <c r="H12" s="562">
        <v>0</v>
      </c>
      <c r="I12" s="606"/>
      <c r="J12" s="606"/>
      <c r="K12" s="606"/>
      <c r="L12" s="606"/>
      <c r="M12" s="606"/>
      <c r="N12" s="606"/>
      <c r="O12" s="606"/>
      <c r="P12" s="606"/>
      <c r="Q12" s="606"/>
      <c r="R12" s="606"/>
    </row>
    <row r="13" spans="1:18" s="15" customFormat="1" ht="20" customHeight="1">
      <c r="A13" s="199">
        <v>3</v>
      </c>
      <c r="B13" s="596" t="s">
        <v>307</v>
      </c>
      <c r="C13" s="561">
        <v>843006000</v>
      </c>
      <c r="D13" s="561">
        <v>0</v>
      </c>
      <c r="E13" s="594">
        <v>843006000</v>
      </c>
      <c r="F13" s="561">
        <v>888526000</v>
      </c>
      <c r="G13" s="561">
        <v>0</v>
      </c>
      <c r="H13" s="562">
        <v>888526000</v>
      </c>
      <c r="I13" s="606"/>
      <c r="J13" s="606"/>
      <c r="K13" s="606"/>
      <c r="L13" s="606"/>
      <c r="M13" s="606"/>
      <c r="N13" s="606"/>
      <c r="O13" s="606"/>
      <c r="P13" s="606"/>
      <c r="Q13" s="606"/>
      <c r="R13" s="606"/>
    </row>
    <row r="14" spans="1:18" s="15" customFormat="1">
      <c r="A14" s="199">
        <v>3.1</v>
      </c>
      <c r="B14" s="597" t="s">
        <v>288</v>
      </c>
      <c r="C14" s="561">
        <v>843006000</v>
      </c>
      <c r="D14" s="561">
        <v>0</v>
      </c>
      <c r="E14" s="594">
        <v>843006000</v>
      </c>
      <c r="F14" s="561">
        <v>888526000</v>
      </c>
      <c r="G14" s="561">
        <v>0</v>
      </c>
      <c r="H14" s="562">
        <v>888526000</v>
      </c>
      <c r="I14" s="606"/>
      <c r="J14" s="606"/>
      <c r="K14" s="606"/>
      <c r="L14" s="606"/>
      <c r="M14" s="606"/>
      <c r="N14" s="606"/>
      <c r="O14" s="606"/>
      <c r="P14" s="606"/>
      <c r="Q14" s="606"/>
      <c r="R14" s="606"/>
    </row>
    <row r="15" spans="1:18" s="15" customFormat="1">
      <c r="A15" s="199">
        <v>3.2</v>
      </c>
      <c r="B15" s="597" t="s">
        <v>289</v>
      </c>
      <c r="C15" s="561">
        <v>0</v>
      </c>
      <c r="D15" s="561">
        <v>0</v>
      </c>
      <c r="E15" s="594">
        <v>0</v>
      </c>
      <c r="F15" s="561">
        <v>0</v>
      </c>
      <c r="G15" s="561">
        <v>0</v>
      </c>
      <c r="H15" s="562">
        <v>0</v>
      </c>
      <c r="I15" s="606"/>
      <c r="J15" s="606"/>
      <c r="K15" s="606"/>
      <c r="L15" s="606"/>
      <c r="M15" s="606"/>
      <c r="N15" s="606"/>
      <c r="O15" s="606"/>
      <c r="P15" s="606"/>
      <c r="Q15" s="606"/>
      <c r="R15" s="606"/>
    </row>
    <row r="16" spans="1:18" s="15" customFormat="1">
      <c r="A16" s="199">
        <v>4</v>
      </c>
      <c r="B16" s="598" t="s">
        <v>318</v>
      </c>
      <c r="C16" s="561">
        <v>3240879567.9400001</v>
      </c>
      <c r="D16" s="561">
        <v>5265137371.3600006</v>
      </c>
      <c r="E16" s="594">
        <v>8506016939.3000002</v>
      </c>
      <c r="F16" s="561">
        <v>2685979126.4099998</v>
      </c>
      <c r="G16" s="561">
        <v>5574547115.29</v>
      </c>
      <c r="H16" s="562">
        <v>8260526241.6999998</v>
      </c>
      <c r="I16" s="606"/>
      <c r="J16" s="606"/>
      <c r="K16" s="606"/>
      <c r="L16" s="606"/>
      <c r="M16" s="606"/>
      <c r="N16" s="606"/>
      <c r="O16" s="606"/>
      <c r="P16" s="606"/>
      <c r="Q16" s="606"/>
      <c r="R16" s="606"/>
    </row>
    <row r="17" spans="1:18" s="15" customFormat="1">
      <c r="A17" s="199">
        <v>4.0999999999999996</v>
      </c>
      <c r="B17" s="597" t="s">
        <v>309</v>
      </c>
      <c r="C17" s="561">
        <v>2711963486.46</v>
      </c>
      <c r="D17" s="561">
        <v>4797269054.0100002</v>
      </c>
      <c r="E17" s="594">
        <v>7509232540.4700003</v>
      </c>
      <c r="F17" s="561">
        <v>2218539939.9499998</v>
      </c>
      <c r="G17" s="561">
        <v>4980811631.2600002</v>
      </c>
      <c r="H17" s="562">
        <v>7199351571.21</v>
      </c>
      <c r="I17" s="606"/>
      <c r="J17" s="606"/>
      <c r="K17" s="606"/>
      <c r="L17" s="606"/>
      <c r="M17" s="606"/>
      <c r="N17" s="606"/>
      <c r="O17" s="606"/>
      <c r="P17" s="606"/>
      <c r="Q17" s="606"/>
      <c r="R17" s="606"/>
    </row>
    <row r="18" spans="1:18" s="15" customFormat="1">
      <c r="A18" s="199">
        <v>4.2</v>
      </c>
      <c r="B18" s="597" t="s">
        <v>303</v>
      </c>
      <c r="C18" s="561">
        <v>528916081.48000002</v>
      </c>
      <c r="D18" s="561">
        <v>467868317.35000002</v>
      </c>
      <c r="E18" s="594">
        <v>996784398.83000004</v>
      </c>
      <c r="F18" s="561">
        <v>467439186.45999998</v>
      </c>
      <c r="G18" s="561">
        <v>593735484.02999997</v>
      </c>
      <c r="H18" s="562">
        <v>1061174670.49</v>
      </c>
      <c r="I18" s="606"/>
      <c r="J18" s="606"/>
      <c r="K18" s="606"/>
      <c r="L18" s="606"/>
      <c r="M18" s="606"/>
      <c r="N18" s="606"/>
      <c r="O18" s="606"/>
      <c r="P18" s="606"/>
      <c r="Q18" s="606"/>
      <c r="R18" s="606"/>
    </row>
    <row r="19" spans="1:18" s="15" customFormat="1">
      <c r="A19" s="199">
        <v>5</v>
      </c>
      <c r="B19" s="596" t="s">
        <v>317</v>
      </c>
      <c r="C19" s="561">
        <v>10422576168.900002</v>
      </c>
      <c r="D19" s="561">
        <v>16156910872.389999</v>
      </c>
      <c r="E19" s="594">
        <v>26579487041.289997</v>
      </c>
      <c r="F19" s="561">
        <v>9637049370.1799984</v>
      </c>
      <c r="G19" s="561">
        <v>17670044788.02</v>
      </c>
      <c r="H19" s="562">
        <v>27307094158.199997</v>
      </c>
      <c r="I19" s="606"/>
      <c r="J19" s="606"/>
      <c r="K19" s="606"/>
      <c r="L19" s="606"/>
      <c r="M19" s="606"/>
      <c r="N19" s="606"/>
      <c r="O19" s="606"/>
      <c r="P19" s="606"/>
      <c r="Q19" s="606"/>
      <c r="R19" s="606"/>
    </row>
    <row r="20" spans="1:18" s="15" customFormat="1">
      <c r="A20" s="199">
        <v>5.0999999999999996</v>
      </c>
      <c r="B20" s="599" t="s">
        <v>292</v>
      </c>
      <c r="C20" s="561">
        <v>401845409.75</v>
      </c>
      <c r="D20" s="561">
        <v>290681546.56</v>
      </c>
      <c r="E20" s="594">
        <v>692526956.30999994</v>
      </c>
      <c r="F20" s="561">
        <v>393323651.88999999</v>
      </c>
      <c r="G20" s="561">
        <v>218565037.47</v>
      </c>
      <c r="H20" s="562">
        <v>611888689.36000001</v>
      </c>
      <c r="I20" s="606"/>
      <c r="J20" s="606"/>
      <c r="K20" s="606"/>
      <c r="L20" s="606"/>
      <c r="M20" s="606"/>
      <c r="N20" s="606"/>
      <c r="O20" s="606"/>
      <c r="P20" s="606"/>
      <c r="Q20" s="606"/>
      <c r="R20" s="606"/>
    </row>
    <row r="21" spans="1:18" s="15" customFormat="1">
      <c r="A21" s="199">
        <v>5.2</v>
      </c>
      <c r="B21" s="599" t="s">
        <v>291</v>
      </c>
      <c r="C21" s="561">
        <v>171316717.87</v>
      </c>
      <c r="D21" s="561">
        <v>5893162.1299999999</v>
      </c>
      <c r="E21" s="594">
        <v>177209880</v>
      </c>
      <c r="F21" s="561">
        <v>181086088.28</v>
      </c>
      <c r="G21" s="561">
        <v>16153860.380000001</v>
      </c>
      <c r="H21" s="562">
        <v>197239948.66</v>
      </c>
      <c r="I21" s="606"/>
      <c r="J21" s="606"/>
      <c r="K21" s="606"/>
      <c r="L21" s="606"/>
      <c r="M21" s="606"/>
      <c r="N21" s="606"/>
      <c r="O21" s="606"/>
      <c r="P21" s="606"/>
      <c r="Q21" s="606"/>
      <c r="R21" s="606"/>
    </row>
    <row r="22" spans="1:18" s="15" customFormat="1">
      <c r="A22" s="199">
        <v>5.3</v>
      </c>
      <c r="B22" s="599" t="s">
        <v>290</v>
      </c>
      <c r="C22" s="561">
        <v>6974390200.710001</v>
      </c>
      <c r="D22" s="561">
        <v>13854268874.379997</v>
      </c>
      <c r="E22" s="594">
        <v>20828659075.089996</v>
      </c>
      <c r="F22" s="561">
        <v>7134110259.8299999</v>
      </c>
      <c r="G22" s="561">
        <v>15385418114.450001</v>
      </c>
      <c r="H22" s="562">
        <v>22519528374.279999</v>
      </c>
      <c r="I22" s="606"/>
      <c r="J22" s="606"/>
      <c r="K22" s="606"/>
      <c r="L22" s="606"/>
      <c r="M22" s="606"/>
      <c r="N22" s="606"/>
      <c r="O22" s="606"/>
      <c r="P22" s="606"/>
      <c r="Q22" s="606"/>
      <c r="R22" s="606"/>
    </row>
    <row r="23" spans="1:18" s="15" customFormat="1">
      <c r="A23" s="199" t="s">
        <v>15</v>
      </c>
      <c r="B23" s="600" t="s">
        <v>75</v>
      </c>
      <c r="C23" s="561">
        <v>3623473828.9200001</v>
      </c>
      <c r="D23" s="561">
        <v>4805542003.3199997</v>
      </c>
      <c r="E23" s="594">
        <v>8429015832.2399998</v>
      </c>
      <c r="F23" s="561">
        <v>4011105049.3000002</v>
      </c>
      <c r="G23" s="561">
        <v>5603188756.3100004</v>
      </c>
      <c r="H23" s="562">
        <v>9614293805.6100006</v>
      </c>
      <c r="I23" s="606"/>
      <c r="J23" s="606"/>
      <c r="K23" s="606"/>
      <c r="L23" s="606"/>
      <c r="M23" s="606"/>
      <c r="N23" s="606"/>
      <c r="O23" s="606"/>
      <c r="P23" s="606"/>
      <c r="Q23" s="606"/>
      <c r="R23" s="606"/>
    </row>
    <row r="24" spans="1:18" s="15" customFormat="1">
      <c r="A24" s="199" t="s">
        <v>16</v>
      </c>
      <c r="B24" s="600" t="s">
        <v>76</v>
      </c>
      <c r="C24" s="561">
        <v>1570632604.02</v>
      </c>
      <c r="D24" s="561">
        <v>4839568115.0299997</v>
      </c>
      <c r="E24" s="594">
        <v>6410200719.0499992</v>
      </c>
      <c r="F24" s="561">
        <v>1531291650.6700001</v>
      </c>
      <c r="G24" s="561">
        <v>5288242865.4300003</v>
      </c>
      <c r="H24" s="562">
        <v>6819534516.1000004</v>
      </c>
      <c r="I24" s="606"/>
      <c r="J24" s="606"/>
      <c r="K24" s="606"/>
      <c r="L24" s="606"/>
      <c r="M24" s="606"/>
      <c r="N24" s="606"/>
      <c r="O24" s="606"/>
      <c r="P24" s="606"/>
      <c r="Q24" s="606"/>
      <c r="R24" s="606"/>
    </row>
    <row r="25" spans="1:18" s="15" customFormat="1">
      <c r="A25" s="199" t="s">
        <v>17</v>
      </c>
      <c r="B25" s="600" t="s">
        <v>77</v>
      </c>
      <c r="C25" s="561">
        <v>0</v>
      </c>
      <c r="D25" s="561">
        <v>0</v>
      </c>
      <c r="E25" s="594">
        <v>0</v>
      </c>
      <c r="F25" s="561">
        <v>0</v>
      </c>
      <c r="G25" s="561">
        <v>0</v>
      </c>
      <c r="H25" s="562">
        <v>0</v>
      </c>
      <c r="I25" s="606"/>
      <c r="J25" s="606"/>
      <c r="K25" s="606"/>
      <c r="L25" s="606"/>
      <c r="M25" s="606"/>
      <c r="N25" s="606"/>
      <c r="O25" s="606"/>
      <c r="P25" s="606"/>
      <c r="Q25" s="606"/>
      <c r="R25" s="606"/>
    </row>
    <row r="26" spans="1:18" s="15" customFormat="1">
      <c r="A26" s="199" t="s">
        <v>18</v>
      </c>
      <c r="B26" s="600" t="s">
        <v>78</v>
      </c>
      <c r="C26" s="561">
        <v>1630009009.9300001</v>
      </c>
      <c r="D26" s="561">
        <v>3998823165.23</v>
      </c>
      <c r="E26" s="594">
        <v>5628832175.1599998</v>
      </c>
      <c r="F26" s="561">
        <v>1432822338.1600001</v>
      </c>
      <c r="G26" s="561">
        <v>4092575986.0500002</v>
      </c>
      <c r="H26" s="562">
        <v>5525398324.21</v>
      </c>
      <c r="I26" s="606"/>
      <c r="J26" s="606"/>
      <c r="K26" s="606"/>
      <c r="L26" s="606"/>
      <c r="M26" s="606"/>
      <c r="N26" s="606"/>
      <c r="O26" s="606"/>
      <c r="P26" s="606"/>
      <c r="Q26" s="606"/>
      <c r="R26" s="606"/>
    </row>
    <row r="27" spans="1:18" s="15" customFormat="1">
      <c r="A27" s="199" t="s">
        <v>19</v>
      </c>
      <c r="B27" s="600" t="s">
        <v>79</v>
      </c>
      <c r="C27" s="561">
        <v>150274757.84</v>
      </c>
      <c r="D27" s="561">
        <v>210335590.80000001</v>
      </c>
      <c r="E27" s="594">
        <v>360610348.63999999</v>
      </c>
      <c r="F27" s="561">
        <v>158891221.69999999</v>
      </c>
      <c r="G27" s="561">
        <v>401410506.66000003</v>
      </c>
      <c r="H27" s="562">
        <v>560301728.36000001</v>
      </c>
      <c r="I27" s="606"/>
      <c r="J27" s="606"/>
      <c r="K27" s="606"/>
      <c r="L27" s="606"/>
      <c r="M27" s="606"/>
      <c r="N27" s="606"/>
      <c r="O27" s="606"/>
      <c r="P27" s="606"/>
      <c r="Q27" s="606"/>
      <c r="R27" s="606"/>
    </row>
    <row r="28" spans="1:18" s="15" customFormat="1">
      <c r="A28" s="199">
        <v>5.4</v>
      </c>
      <c r="B28" s="599" t="s">
        <v>293</v>
      </c>
      <c r="C28" s="561">
        <v>2152989956.4699998</v>
      </c>
      <c r="D28" s="561">
        <v>1543178010.6199999</v>
      </c>
      <c r="E28" s="594">
        <v>3696167967.0899997</v>
      </c>
      <c r="F28" s="561">
        <v>1477782443.8299999</v>
      </c>
      <c r="G28" s="561">
        <v>1518262632.23</v>
      </c>
      <c r="H28" s="562">
        <v>2996045076.0599999</v>
      </c>
      <c r="I28" s="606"/>
      <c r="J28" s="606"/>
      <c r="K28" s="606"/>
      <c r="L28" s="606"/>
      <c r="M28" s="606"/>
      <c r="N28" s="606"/>
      <c r="O28" s="606"/>
      <c r="P28" s="606"/>
      <c r="Q28" s="606"/>
      <c r="R28" s="606"/>
    </row>
    <row r="29" spans="1:18" s="15" customFormat="1">
      <c r="A29" s="199">
        <v>5.5</v>
      </c>
      <c r="B29" s="599" t="s">
        <v>294</v>
      </c>
      <c r="C29" s="561">
        <v>6499143.5999999996</v>
      </c>
      <c r="D29" s="561">
        <v>2296049.2599999998</v>
      </c>
      <c r="E29" s="594">
        <v>8795192.8599999994</v>
      </c>
      <c r="F29" s="561">
        <v>52747106.960000001</v>
      </c>
      <c r="G29" s="561">
        <v>452966.92</v>
      </c>
      <c r="H29" s="562">
        <v>53200073.880000003</v>
      </c>
      <c r="I29" s="606"/>
      <c r="J29" s="606"/>
      <c r="K29" s="606"/>
      <c r="L29" s="606"/>
      <c r="M29" s="606"/>
      <c r="N29" s="606"/>
      <c r="O29" s="606"/>
      <c r="P29" s="606"/>
      <c r="Q29" s="606"/>
      <c r="R29" s="606"/>
    </row>
    <row r="30" spans="1:18" s="15" customFormat="1">
      <c r="A30" s="199">
        <v>5.6</v>
      </c>
      <c r="B30" s="599" t="s">
        <v>295</v>
      </c>
      <c r="C30" s="561">
        <v>0</v>
      </c>
      <c r="D30" s="561">
        <v>0</v>
      </c>
      <c r="E30" s="594">
        <v>0</v>
      </c>
      <c r="F30" s="561">
        <v>0</v>
      </c>
      <c r="G30" s="561">
        <v>0</v>
      </c>
      <c r="H30" s="562">
        <v>0</v>
      </c>
      <c r="I30" s="606"/>
      <c r="J30" s="606"/>
      <c r="K30" s="606"/>
      <c r="L30" s="606"/>
      <c r="M30" s="606"/>
      <c r="N30" s="606"/>
      <c r="O30" s="606"/>
      <c r="P30" s="606"/>
      <c r="Q30" s="606"/>
      <c r="R30" s="606"/>
    </row>
    <row r="31" spans="1:18" s="15" customFormat="1">
      <c r="A31" s="199">
        <v>5.7</v>
      </c>
      <c r="B31" s="599" t="s">
        <v>79</v>
      </c>
      <c r="C31" s="561">
        <v>715534740.5</v>
      </c>
      <c r="D31" s="561">
        <v>460593229.44</v>
      </c>
      <c r="E31" s="594">
        <v>1176127969.9400001</v>
      </c>
      <c r="F31" s="561">
        <v>397999819.38999999</v>
      </c>
      <c r="G31" s="561">
        <v>531192176.56999999</v>
      </c>
      <c r="H31" s="562">
        <v>929191995.96000004</v>
      </c>
      <c r="I31" s="606"/>
      <c r="J31" s="606"/>
      <c r="K31" s="606"/>
      <c r="L31" s="606"/>
      <c r="M31" s="606"/>
      <c r="N31" s="606"/>
      <c r="O31" s="606"/>
      <c r="P31" s="606"/>
      <c r="Q31" s="606"/>
      <c r="R31" s="606"/>
    </row>
    <row r="32" spans="1:18" s="15" customFormat="1">
      <c r="A32" s="199">
        <v>6</v>
      </c>
      <c r="B32" s="596" t="s">
        <v>323</v>
      </c>
      <c r="C32" s="561">
        <v>1089347649.4500999</v>
      </c>
      <c r="D32" s="561">
        <v>8209421509.6585188</v>
      </c>
      <c r="E32" s="594">
        <v>9298769159.1086197</v>
      </c>
      <c r="F32" s="561">
        <v>509078655.70880002</v>
      </c>
      <c r="G32" s="561">
        <v>7719613251.5446129</v>
      </c>
      <c r="H32" s="562">
        <v>8228691907.2534132</v>
      </c>
      <c r="I32" s="606"/>
      <c r="J32" s="606"/>
      <c r="K32" s="606"/>
      <c r="L32" s="606"/>
      <c r="M32" s="606"/>
      <c r="N32" s="606"/>
      <c r="O32" s="606"/>
      <c r="P32" s="606"/>
      <c r="Q32" s="606"/>
      <c r="R32" s="606"/>
    </row>
    <row r="33" spans="1:18" s="15" customFormat="1">
      <c r="A33" s="199">
        <v>6.1</v>
      </c>
      <c r="B33" s="601" t="s">
        <v>313</v>
      </c>
      <c r="C33" s="561">
        <v>488211149.74689996</v>
      </c>
      <c r="D33" s="561">
        <v>4239302063.9557629</v>
      </c>
      <c r="E33" s="594">
        <v>4727513213.7026625</v>
      </c>
      <c r="F33" s="561">
        <v>313286140.70880002</v>
      </c>
      <c r="G33" s="561">
        <v>3742019782.4933004</v>
      </c>
      <c r="H33" s="562">
        <v>4055305923.2021003</v>
      </c>
      <c r="I33" s="606"/>
      <c r="J33" s="606"/>
      <c r="K33" s="606"/>
      <c r="L33" s="606"/>
      <c r="M33" s="606"/>
      <c r="N33" s="606"/>
      <c r="O33" s="606"/>
      <c r="P33" s="606"/>
      <c r="Q33" s="606"/>
      <c r="R33" s="606"/>
    </row>
    <row r="34" spans="1:18" s="15" customFormat="1">
      <c r="A34" s="199">
        <v>6.2</v>
      </c>
      <c r="B34" s="601" t="s">
        <v>314</v>
      </c>
      <c r="C34" s="561">
        <v>601136499.70319998</v>
      </c>
      <c r="D34" s="561">
        <v>3935635495.7027559</v>
      </c>
      <c r="E34" s="594">
        <v>4536771995.4059563</v>
      </c>
      <c r="F34" s="561">
        <v>195792515</v>
      </c>
      <c r="G34" s="561">
        <v>3936874149.0513124</v>
      </c>
      <c r="H34" s="562">
        <v>4132666664.0513124</v>
      </c>
      <c r="I34" s="606"/>
      <c r="J34" s="606"/>
      <c r="K34" s="606"/>
      <c r="L34" s="606"/>
      <c r="M34" s="606"/>
      <c r="N34" s="606"/>
      <c r="O34" s="606"/>
      <c r="P34" s="606"/>
      <c r="Q34" s="606"/>
      <c r="R34" s="606"/>
    </row>
    <row r="35" spans="1:18" s="15" customFormat="1">
      <c r="A35" s="199">
        <v>6.3</v>
      </c>
      <c r="B35" s="601" t="s">
        <v>310</v>
      </c>
      <c r="C35" s="561">
        <v>0</v>
      </c>
      <c r="D35" s="561">
        <v>32937600</v>
      </c>
      <c r="E35" s="594">
        <v>32937600</v>
      </c>
      <c r="F35" s="561">
        <v>0</v>
      </c>
      <c r="G35" s="561">
        <v>37819020</v>
      </c>
      <c r="H35" s="562">
        <v>37819020</v>
      </c>
      <c r="I35" s="606"/>
      <c r="J35" s="606"/>
      <c r="K35" s="606"/>
      <c r="L35" s="606"/>
      <c r="M35" s="606"/>
      <c r="N35" s="606"/>
      <c r="O35" s="606"/>
      <c r="P35" s="606"/>
      <c r="Q35" s="606"/>
      <c r="R35" s="606"/>
    </row>
    <row r="36" spans="1:18" s="15" customFormat="1">
      <c r="A36" s="199">
        <v>6.4</v>
      </c>
      <c r="B36" s="601" t="s">
        <v>311</v>
      </c>
      <c r="C36" s="561">
        <v>0</v>
      </c>
      <c r="D36" s="561">
        <v>1546350</v>
      </c>
      <c r="E36" s="594">
        <v>1546350</v>
      </c>
      <c r="F36" s="561">
        <v>0</v>
      </c>
      <c r="G36" s="561">
        <v>2900300</v>
      </c>
      <c r="H36" s="562">
        <v>2900300</v>
      </c>
      <c r="I36" s="606"/>
      <c r="J36" s="606"/>
      <c r="K36" s="606"/>
      <c r="L36" s="606"/>
      <c r="M36" s="606"/>
      <c r="N36" s="606"/>
      <c r="O36" s="606"/>
      <c r="P36" s="606"/>
      <c r="Q36" s="606"/>
      <c r="R36" s="606"/>
    </row>
    <row r="37" spans="1:18" s="15" customFormat="1">
      <c r="A37" s="199">
        <v>6.5</v>
      </c>
      <c r="B37" s="601" t="s">
        <v>312</v>
      </c>
      <c r="C37" s="561">
        <v>0</v>
      </c>
      <c r="D37" s="561">
        <v>0</v>
      </c>
      <c r="E37" s="594">
        <v>0</v>
      </c>
      <c r="F37" s="561">
        <v>0</v>
      </c>
      <c r="G37" s="561">
        <v>0</v>
      </c>
      <c r="H37" s="562">
        <v>0</v>
      </c>
      <c r="I37" s="606"/>
      <c r="J37" s="606"/>
      <c r="K37" s="606"/>
      <c r="L37" s="606"/>
      <c r="M37" s="606"/>
      <c r="N37" s="606"/>
      <c r="O37" s="606"/>
      <c r="P37" s="606"/>
      <c r="Q37" s="606"/>
      <c r="R37" s="606"/>
    </row>
    <row r="38" spans="1:18" s="15" customFormat="1">
      <c r="A38" s="199">
        <v>6.6</v>
      </c>
      <c r="B38" s="601" t="s">
        <v>315</v>
      </c>
      <c r="C38" s="561">
        <v>0</v>
      </c>
      <c r="D38" s="561">
        <v>0</v>
      </c>
      <c r="E38" s="594">
        <v>0</v>
      </c>
      <c r="F38" s="561">
        <v>0</v>
      </c>
      <c r="G38" s="561">
        <v>0</v>
      </c>
      <c r="H38" s="562">
        <v>0</v>
      </c>
      <c r="I38" s="606"/>
      <c r="J38" s="606"/>
      <c r="K38" s="606"/>
      <c r="L38" s="606"/>
      <c r="M38" s="606"/>
      <c r="N38" s="606"/>
      <c r="O38" s="606"/>
      <c r="P38" s="606"/>
      <c r="Q38" s="606"/>
      <c r="R38" s="606"/>
    </row>
    <row r="39" spans="1:18" s="15" customFormat="1">
      <c r="A39" s="199">
        <v>6.7</v>
      </c>
      <c r="B39" s="601" t="s">
        <v>316</v>
      </c>
      <c r="C39" s="561">
        <v>0</v>
      </c>
      <c r="D39" s="561">
        <v>0</v>
      </c>
      <c r="E39" s="594">
        <v>0</v>
      </c>
      <c r="F39" s="561">
        <v>0</v>
      </c>
      <c r="G39" s="561">
        <v>0</v>
      </c>
      <c r="H39" s="562">
        <v>0</v>
      </c>
      <c r="I39" s="606"/>
      <c r="J39" s="606"/>
      <c r="K39" s="606"/>
      <c r="L39" s="606"/>
      <c r="M39" s="606"/>
      <c r="N39" s="606"/>
      <c r="O39" s="606"/>
      <c r="P39" s="606"/>
      <c r="Q39" s="606"/>
      <c r="R39" s="606"/>
    </row>
    <row r="40" spans="1:18" s="15" customFormat="1">
      <c r="A40" s="199">
        <v>7</v>
      </c>
      <c r="B40" s="596" t="s">
        <v>319</v>
      </c>
      <c r="C40" s="561">
        <v>824762783.34457409</v>
      </c>
      <c r="D40" s="561">
        <v>232759090.91618001</v>
      </c>
      <c r="E40" s="594">
        <v>1057521874.2607541</v>
      </c>
      <c r="F40" s="561">
        <v>671544090.87753093</v>
      </c>
      <c r="G40" s="561">
        <v>253276660.92872202</v>
      </c>
      <c r="H40" s="562">
        <v>924820751.80625296</v>
      </c>
      <c r="I40" s="606"/>
      <c r="J40" s="606"/>
      <c r="K40" s="606"/>
      <c r="L40" s="606"/>
      <c r="M40" s="606"/>
      <c r="N40" s="606"/>
      <c r="O40" s="606"/>
      <c r="P40" s="606"/>
      <c r="Q40" s="606"/>
      <c r="R40" s="606"/>
    </row>
    <row r="41" spans="1:18" s="15" customFormat="1">
      <c r="A41" s="199">
        <v>7.1</v>
      </c>
      <c r="B41" s="602" t="s">
        <v>320</v>
      </c>
      <c r="C41" s="561">
        <v>40959335.00999999</v>
      </c>
      <c r="D41" s="561">
        <v>3590860.9099999997</v>
      </c>
      <c r="E41" s="594">
        <v>44550195.919999987</v>
      </c>
      <c r="F41" s="561">
        <v>7521417.0494230017</v>
      </c>
      <c r="G41" s="561">
        <v>2436378.1706350017</v>
      </c>
      <c r="H41" s="562">
        <v>9957795.2200580034</v>
      </c>
      <c r="I41" s="606"/>
      <c r="J41" s="606"/>
      <c r="K41" s="606"/>
      <c r="L41" s="606"/>
      <c r="M41" s="606"/>
      <c r="N41" s="606"/>
      <c r="O41" s="606"/>
      <c r="P41" s="606"/>
      <c r="Q41" s="606"/>
      <c r="R41" s="606"/>
    </row>
    <row r="42" spans="1:18" s="15" customFormat="1" ht="25">
      <c r="A42" s="199">
        <v>7.2</v>
      </c>
      <c r="B42" s="602" t="s">
        <v>321</v>
      </c>
      <c r="C42" s="561">
        <v>12708640.880000029</v>
      </c>
      <c r="D42" s="561">
        <v>1487350.1872839995</v>
      </c>
      <c r="E42" s="594">
        <v>14195991.067284029</v>
      </c>
      <c r="F42" s="561">
        <v>4645178.0099999979</v>
      </c>
      <c r="G42" s="561">
        <v>1130045.4924039999</v>
      </c>
      <c r="H42" s="562">
        <v>5775223.5024039978</v>
      </c>
      <c r="I42" s="606"/>
      <c r="J42" s="606"/>
      <c r="K42" s="606"/>
      <c r="L42" s="606"/>
      <c r="M42" s="606"/>
      <c r="N42" s="606"/>
      <c r="O42" s="606"/>
      <c r="P42" s="606"/>
      <c r="Q42" s="606"/>
      <c r="R42" s="606"/>
    </row>
    <row r="43" spans="1:18" s="15" customFormat="1">
      <c r="A43" s="199">
        <v>7.3</v>
      </c>
      <c r="B43" s="602" t="s">
        <v>324</v>
      </c>
      <c r="C43" s="561">
        <v>545331808.33457398</v>
      </c>
      <c r="D43" s="561">
        <v>144588114.24702802</v>
      </c>
      <c r="E43" s="594">
        <v>689919922.58160198</v>
      </c>
      <c r="F43" s="561">
        <v>430398748.43753099</v>
      </c>
      <c r="G43" s="561">
        <v>160769892.62974301</v>
      </c>
      <c r="H43" s="562">
        <v>591168641.06727397</v>
      </c>
      <c r="I43" s="606"/>
      <c r="J43" s="606"/>
      <c r="K43" s="606"/>
      <c r="L43" s="606"/>
      <c r="M43" s="606"/>
      <c r="N43" s="606"/>
      <c r="O43" s="606"/>
      <c r="P43" s="606"/>
      <c r="Q43" s="606"/>
      <c r="R43" s="606"/>
    </row>
    <row r="44" spans="1:18" s="15" customFormat="1" ht="25">
      <c r="A44" s="199">
        <v>7.4</v>
      </c>
      <c r="B44" s="602" t="s">
        <v>325</v>
      </c>
      <c r="C44" s="561">
        <v>279430975.01000011</v>
      </c>
      <c r="D44" s="561">
        <v>88170976.669152007</v>
      </c>
      <c r="E44" s="594">
        <v>367601951.67915213</v>
      </c>
      <c r="F44" s="561">
        <v>241145342.43999997</v>
      </c>
      <c r="G44" s="561">
        <v>92506768.298978999</v>
      </c>
      <c r="H44" s="562">
        <v>333652110.73897898</v>
      </c>
      <c r="I44" s="606"/>
      <c r="J44" s="606"/>
      <c r="K44" s="606"/>
      <c r="L44" s="606"/>
      <c r="M44" s="606"/>
      <c r="N44" s="606"/>
      <c r="O44" s="606"/>
      <c r="P44" s="606"/>
      <c r="Q44" s="606"/>
      <c r="R44" s="606"/>
    </row>
    <row r="45" spans="1:18" s="15" customFormat="1">
      <c r="A45" s="199">
        <v>8</v>
      </c>
      <c r="B45" s="596" t="s">
        <v>302</v>
      </c>
      <c r="C45" s="561">
        <v>2362698.9379864759</v>
      </c>
      <c r="D45" s="561">
        <v>90127941.299590498</v>
      </c>
      <c r="E45" s="594">
        <v>92490640.237576962</v>
      </c>
      <c r="F45" s="561">
        <v>2208.9849451258324</v>
      </c>
      <c r="G45" s="561">
        <v>5581.0348556157896</v>
      </c>
      <c r="H45" s="562">
        <v>7790.019800741622</v>
      </c>
      <c r="I45" s="606"/>
      <c r="J45" s="606"/>
      <c r="K45" s="606"/>
      <c r="L45" s="606"/>
      <c r="M45" s="606"/>
      <c r="N45" s="606"/>
      <c r="O45" s="606"/>
      <c r="P45" s="606"/>
      <c r="Q45" s="606"/>
      <c r="R45" s="606"/>
    </row>
    <row r="46" spans="1:18" s="15" customFormat="1">
      <c r="A46" s="199">
        <v>8.1</v>
      </c>
      <c r="B46" s="597" t="s">
        <v>326</v>
      </c>
      <c r="C46" s="561">
        <v>0</v>
      </c>
      <c r="D46" s="561">
        <v>0</v>
      </c>
      <c r="E46" s="594">
        <v>0</v>
      </c>
      <c r="F46" s="561">
        <v>0</v>
      </c>
      <c r="G46" s="561">
        <v>0</v>
      </c>
      <c r="H46" s="562">
        <v>0</v>
      </c>
      <c r="I46" s="606"/>
      <c r="J46" s="606"/>
      <c r="K46" s="606"/>
      <c r="L46" s="606"/>
      <c r="M46" s="606"/>
      <c r="N46" s="606"/>
      <c r="O46" s="606"/>
      <c r="P46" s="606"/>
      <c r="Q46" s="606"/>
      <c r="R46" s="606"/>
    </row>
    <row r="47" spans="1:18" s="15" customFormat="1">
      <c r="A47" s="199">
        <v>8.1999999999999993</v>
      </c>
      <c r="B47" s="597" t="s">
        <v>327</v>
      </c>
      <c r="C47" s="561">
        <v>6787.9232876712331</v>
      </c>
      <c r="D47" s="561">
        <v>403961.83495890407</v>
      </c>
      <c r="E47" s="594">
        <v>410749.75824657531</v>
      </c>
      <c r="F47" s="561">
        <v>59.046575342465751</v>
      </c>
      <c r="G47" s="561">
        <v>94.994834942735224</v>
      </c>
      <c r="H47" s="562">
        <v>154.04141028520098</v>
      </c>
      <c r="I47" s="606"/>
      <c r="J47" s="606"/>
      <c r="K47" s="606"/>
      <c r="L47" s="606"/>
      <c r="M47" s="606"/>
      <c r="N47" s="606"/>
      <c r="O47" s="606"/>
      <c r="P47" s="606"/>
      <c r="Q47" s="606"/>
      <c r="R47" s="606"/>
    </row>
    <row r="48" spans="1:18" s="15" customFormat="1">
      <c r="A48" s="199">
        <v>8.3000000000000007</v>
      </c>
      <c r="B48" s="597" t="s">
        <v>328</v>
      </c>
      <c r="C48" s="561">
        <v>90969.863013698618</v>
      </c>
      <c r="D48" s="561">
        <v>1638947.3953146739</v>
      </c>
      <c r="E48" s="594">
        <v>1729917.2583283726</v>
      </c>
      <c r="F48" s="561">
        <v>187.43430656934308</v>
      </c>
      <c r="G48" s="561">
        <v>287.47445255474452</v>
      </c>
      <c r="H48" s="562">
        <v>474.90875912408762</v>
      </c>
      <c r="I48" s="606"/>
      <c r="J48" s="606"/>
      <c r="K48" s="606"/>
      <c r="L48" s="606"/>
      <c r="M48" s="606"/>
      <c r="N48" s="606"/>
      <c r="O48" s="606"/>
      <c r="P48" s="606"/>
      <c r="Q48" s="606"/>
      <c r="R48" s="606"/>
    </row>
    <row r="49" spans="1:18" s="15" customFormat="1">
      <c r="A49" s="199">
        <v>8.4</v>
      </c>
      <c r="B49" s="597" t="s">
        <v>329</v>
      </c>
      <c r="C49" s="561">
        <v>63254.730285392812</v>
      </c>
      <c r="D49" s="561">
        <v>9347675.0153673999</v>
      </c>
      <c r="E49" s="594">
        <v>9410929.745652793</v>
      </c>
      <c r="F49" s="561">
        <v>216.37782340862424</v>
      </c>
      <c r="G49" s="561">
        <v>476.87885010266939</v>
      </c>
      <c r="H49" s="562">
        <v>693.25667351129368</v>
      </c>
      <c r="I49" s="606"/>
      <c r="J49" s="606"/>
      <c r="K49" s="606"/>
      <c r="L49" s="606"/>
      <c r="M49" s="606"/>
      <c r="N49" s="606"/>
      <c r="O49" s="606"/>
      <c r="P49" s="606"/>
      <c r="Q49" s="606"/>
      <c r="R49" s="606"/>
    </row>
    <row r="50" spans="1:18" s="15" customFormat="1">
      <c r="A50" s="199">
        <v>8.5</v>
      </c>
      <c r="B50" s="597" t="s">
        <v>330</v>
      </c>
      <c r="C50" s="561">
        <v>511695.18072289153</v>
      </c>
      <c r="D50" s="561">
        <v>7885535.7672463274</v>
      </c>
      <c r="E50" s="594">
        <v>8397230.9479692187</v>
      </c>
      <c r="F50" s="561">
        <v>201.77339901477836</v>
      </c>
      <c r="G50" s="561">
        <v>210.6075533661741</v>
      </c>
      <c r="H50" s="562">
        <v>412.38095238095246</v>
      </c>
      <c r="I50" s="606"/>
      <c r="J50" s="606"/>
      <c r="K50" s="606"/>
      <c r="L50" s="606"/>
      <c r="M50" s="606"/>
      <c r="N50" s="606"/>
      <c r="O50" s="606"/>
      <c r="P50" s="606"/>
      <c r="Q50" s="606"/>
      <c r="R50" s="606"/>
    </row>
    <row r="51" spans="1:18" s="15" customFormat="1">
      <c r="A51" s="199">
        <v>8.6</v>
      </c>
      <c r="B51" s="597" t="s">
        <v>331</v>
      </c>
      <c r="C51" s="561">
        <v>838596.97126500297</v>
      </c>
      <c r="D51" s="561">
        <v>13461701.461800478</v>
      </c>
      <c r="E51" s="594">
        <v>14300298.433065481</v>
      </c>
      <c r="F51" s="561">
        <v>225.72262773722628</v>
      </c>
      <c r="G51" s="561">
        <v>1399.8941605839418</v>
      </c>
      <c r="H51" s="562">
        <v>1625.6167883211681</v>
      </c>
      <c r="I51" s="606"/>
      <c r="J51" s="606"/>
      <c r="K51" s="606"/>
      <c r="L51" s="606"/>
      <c r="M51" s="606"/>
      <c r="N51" s="606"/>
      <c r="O51" s="606"/>
      <c r="P51" s="606"/>
      <c r="Q51" s="606"/>
      <c r="R51" s="606"/>
    </row>
    <row r="52" spans="1:18" s="15" customFormat="1">
      <c r="A52" s="199">
        <v>8.6999999999999993</v>
      </c>
      <c r="B52" s="597" t="s">
        <v>332</v>
      </c>
      <c r="C52" s="561">
        <v>851394.26941181871</v>
      </c>
      <c r="D52" s="561">
        <v>57390119.824902713</v>
      </c>
      <c r="E52" s="594">
        <v>58241514.09431453</v>
      </c>
      <c r="F52" s="561">
        <v>1318.6302130533945</v>
      </c>
      <c r="G52" s="561">
        <v>3111.1850040655245</v>
      </c>
      <c r="H52" s="562">
        <v>4429.8152171189195</v>
      </c>
      <c r="I52" s="606"/>
      <c r="J52" s="606"/>
      <c r="K52" s="606"/>
      <c r="L52" s="606"/>
      <c r="M52" s="606"/>
      <c r="N52" s="606"/>
      <c r="O52" s="606"/>
      <c r="P52" s="606"/>
      <c r="Q52" s="606"/>
      <c r="R52" s="606"/>
    </row>
    <row r="53" spans="1:18" s="15" customFormat="1" ht="14.5" thickBot="1">
      <c r="A53" s="200">
        <v>9</v>
      </c>
      <c r="B53" s="201" t="s">
        <v>322</v>
      </c>
      <c r="C53" s="202">
        <v>1972086.7200000002</v>
      </c>
      <c r="D53" s="202">
        <v>22188692.081999991</v>
      </c>
      <c r="E53" s="203">
        <v>24160778.80199999</v>
      </c>
      <c r="F53" s="202">
        <v>540920.22</v>
      </c>
      <c r="G53" s="202">
        <v>5900190.1126889996</v>
      </c>
      <c r="H53" s="28">
        <v>6441110.3326889994</v>
      </c>
      <c r="I53" s="606"/>
      <c r="J53" s="606"/>
      <c r="K53" s="606"/>
      <c r="L53" s="606"/>
      <c r="M53" s="606"/>
      <c r="N53" s="606"/>
      <c r="O53" s="606"/>
      <c r="P53" s="606"/>
      <c r="Q53" s="606"/>
      <c r="R53" s="60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80" zoomScaleNormal="80" workbookViewId="0">
      <pane xSplit="1" ySplit="4" topLeftCell="B5" activePane="bottomRight" state="frozen"/>
      <selection activeCell="B20" sqref="B20"/>
      <selection pane="topRight" activeCell="B20" sqref="B20"/>
      <selection pane="bottomLeft" activeCell="B20" sqref="B20"/>
      <selection pane="bottomRight" activeCell="C7" sqref="C7:C12"/>
    </sheetView>
  </sheetViews>
  <sheetFormatPr defaultColWidth="9.08984375" defaultRowHeight="12.5"/>
  <cols>
    <col min="1" max="1" width="9.54296875" style="4" bestFit="1" customWidth="1"/>
    <col min="2" max="2" width="93.54296875" style="4" customWidth="1"/>
    <col min="3" max="4" width="12.08984375" style="4" bestFit="1" customWidth="1"/>
    <col min="5" max="7" width="12.08984375" style="30" bestFit="1" customWidth="1"/>
    <col min="8" max="11" width="9.6328125" style="30" customWidth="1"/>
    <col min="12" max="16384" width="9.08984375" style="30"/>
  </cols>
  <sheetData>
    <row r="1" spans="1:14" s="668" customFormat="1">
      <c r="A1" s="658" t="s">
        <v>30</v>
      </c>
      <c r="B1" s="654" t="str">
        <f>'Info '!C2</f>
        <v>JSC TBC Bank</v>
      </c>
      <c r="C1" s="654"/>
      <c r="D1" s="667"/>
    </row>
    <row r="2" spans="1:14" s="668" customFormat="1">
      <c r="A2" s="658" t="s">
        <v>31</v>
      </c>
      <c r="B2" s="608">
        <f>'4. Off-Balance'!B2</f>
        <v>44561</v>
      </c>
      <c r="C2" s="671"/>
      <c r="D2" s="672"/>
      <c r="E2" s="673"/>
      <c r="F2" s="673"/>
      <c r="G2" s="673"/>
      <c r="H2" s="673"/>
    </row>
    <row r="3" spans="1:14">
      <c r="A3" s="2"/>
      <c r="B3" s="3"/>
      <c r="C3" s="6"/>
      <c r="D3" s="7"/>
      <c r="E3" s="43"/>
      <c r="F3" s="43"/>
      <c r="G3" s="43"/>
      <c r="H3" s="43"/>
    </row>
    <row r="4" spans="1:14" ht="15" customHeight="1" thickBot="1">
      <c r="A4" s="7" t="s">
        <v>197</v>
      </c>
      <c r="B4" s="142" t="s">
        <v>296</v>
      </c>
      <c r="C4" s="44" t="s">
        <v>73</v>
      </c>
    </row>
    <row r="5" spans="1:14" ht="15" customHeight="1">
      <c r="A5" s="234" t="s">
        <v>6</v>
      </c>
      <c r="B5" s="235"/>
      <c r="C5" s="415" t="str">
        <f>INT((MONTH($B$2))/3)&amp;"Q"&amp;"-"&amp;YEAR($B$2)</f>
        <v>4Q-2021</v>
      </c>
      <c r="D5" s="415" t="str">
        <f>IF(INT(MONTH($B$2))=3, "4"&amp;"Q"&amp;"-"&amp;YEAR($B$2)-1, IF(INT(MONTH($B$2))=6, "1"&amp;"Q"&amp;"-"&amp;YEAR($B$2), IF(INT(MONTH($B$2))=9, "2"&amp;"Q"&amp;"-"&amp;YEAR($B$2),IF(INT(MONTH($B$2))=12, "3"&amp;"Q"&amp;"-"&amp;YEAR($B$2), 0))))</f>
        <v>3Q-2021</v>
      </c>
      <c r="E5" s="415" t="str">
        <f>IF(INT(MONTH($B$2))=3, "3"&amp;"Q"&amp;"-"&amp;YEAR($B$2)-1, IF(INT(MONTH($B$2))=6, "4"&amp;"Q"&amp;"-"&amp;YEAR($B$2)-1, IF(INT(MONTH($B$2))=9, "1"&amp;"Q"&amp;"-"&amp;YEAR($B$2),IF(INT(MONTH($B$2))=12, "2"&amp;"Q"&amp;"-"&amp;YEAR($B$2), 0))))</f>
        <v>2Q-2021</v>
      </c>
      <c r="F5" s="415" t="str">
        <f>IF(INT(MONTH($B$2))=3, "2"&amp;"Q"&amp;"-"&amp;YEAR($B$2)-1, IF(INT(MONTH($B$2))=6, "3"&amp;"Q"&amp;"-"&amp;YEAR($B$2)-1, IF(INT(MONTH($B$2))=9, "4"&amp;"Q"&amp;"-"&amp;YEAR($B$2)-1,IF(INT(MONTH($B$2))=12, "1"&amp;"Q"&amp;"-"&amp;YEAR($B$2), 0))))</f>
        <v>1Q-2021</v>
      </c>
      <c r="G5" s="416" t="str">
        <f>IF(INT(MONTH($B$2))=3, "1"&amp;"Q"&amp;"-"&amp;YEAR($B$2)-1, IF(INT(MONTH($B$2))=6, "2"&amp;"Q"&amp;"-"&amp;YEAR($B$2)-1, IF(INT(MONTH($B$2))=9, "3"&amp;"Q"&amp;"-"&amp;YEAR($B$2)-1,IF(INT(MONTH($B$2))=12, "4"&amp;"Q"&amp;"-"&amp;YEAR($B$2)-1, 0))))</f>
        <v>4Q-2020</v>
      </c>
    </row>
    <row r="6" spans="1:14" ht="15" customHeight="1">
      <c r="A6" s="45">
        <v>1</v>
      </c>
      <c r="B6" s="334" t="s">
        <v>300</v>
      </c>
      <c r="C6" s="405">
        <f>C7+C9+C10</f>
        <v>18091753172.591526</v>
      </c>
      <c r="D6" s="408">
        <v>16373828908.113409</v>
      </c>
      <c r="E6" s="336">
        <v>16861393224.083376</v>
      </c>
      <c r="F6" s="405">
        <v>16322523693.933828</v>
      </c>
      <c r="G6" s="411">
        <v>15679019553.864531</v>
      </c>
      <c r="H6" s="607"/>
      <c r="I6" s="607"/>
      <c r="J6" s="607"/>
      <c r="K6" s="607"/>
      <c r="L6" s="607"/>
      <c r="M6" s="607"/>
      <c r="N6" s="607"/>
    </row>
    <row r="7" spans="1:14" ht="15" customHeight="1">
      <c r="A7" s="45">
        <v>1.1000000000000001</v>
      </c>
      <c r="B7" s="334" t="s">
        <v>480</v>
      </c>
      <c r="C7" s="406">
        <v>16918957797.387981</v>
      </c>
      <c r="D7" s="409">
        <v>15992460534.927423</v>
      </c>
      <c r="E7" s="406">
        <v>15078260719.463999</v>
      </c>
      <c r="F7" s="406">
        <v>15529029589.20166</v>
      </c>
      <c r="G7" s="412">
        <v>14963246562.746395</v>
      </c>
      <c r="H7" s="607"/>
      <c r="I7" s="607"/>
      <c r="J7" s="607"/>
      <c r="K7" s="607"/>
      <c r="L7" s="607"/>
      <c r="M7" s="607"/>
      <c r="N7" s="607"/>
    </row>
    <row r="8" spans="1:14" ht="13">
      <c r="A8" s="45" t="s">
        <v>14</v>
      </c>
      <c r="B8" s="334" t="s">
        <v>196</v>
      </c>
      <c r="C8" s="406">
        <v>30189991.177903995</v>
      </c>
      <c r="D8" s="409">
        <v>30254873.604411997</v>
      </c>
      <c r="E8" s="406">
        <v>29513513.372786999</v>
      </c>
      <c r="F8" s="406">
        <v>30934137.117222004</v>
      </c>
      <c r="G8" s="412">
        <v>32965375.219999999</v>
      </c>
      <c r="H8" s="607"/>
      <c r="I8" s="607"/>
      <c r="J8" s="607"/>
      <c r="K8" s="607"/>
      <c r="L8" s="607"/>
      <c r="M8" s="607"/>
      <c r="N8" s="607"/>
    </row>
    <row r="9" spans="1:14" ht="15" customHeight="1">
      <c r="A9" s="45">
        <v>1.2</v>
      </c>
      <c r="B9" s="335" t="s">
        <v>195</v>
      </c>
      <c r="C9" s="406">
        <v>1108908235.9278648</v>
      </c>
      <c r="D9" s="409">
        <v>1207864843.7781403</v>
      </c>
      <c r="E9" s="406">
        <v>1239589332.36392</v>
      </c>
      <c r="F9" s="406">
        <v>1291495300.4663839</v>
      </c>
      <c r="G9" s="412">
        <v>1306701846.0063531</v>
      </c>
      <c r="H9" s="607"/>
      <c r="I9" s="607"/>
      <c r="J9" s="607"/>
      <c r="K9" s="607"/>
      <c r="L9" s="607"/>
      <c r="M9" s="607"/>
      <c r="N9" s="607"/>
    </row>
    <row r="10" spans="1:14" ht="15" customHeight="1">
      <c r="A10" s="45">
        <v>1.3</v>
      </c>
      <c r="B10" s="334" t="s">
        <v>28</v>
      </c>
      <c r="C10" s="407">
        <v>63887139.275680006</v>
      </c>
      <c r="D10" s="409">
        <v>57253542.915600002</v>
      </c>
      <c r="E10" s="407">
        <v>55978856.285489999</v>
      </c>
      <c r="F10" s="406">
        <v>40868334.41533</v>
      </c>
      <c r="G10" s="413">
        <v>52575285.181079999</v>
      </c>
      <c r="H10" s="607"/>
      <c r="I10" s="607"/>
      <c r="J10" s="607"/>
      <c r="K10" s="607"/>
      <c r="L10" s="607"/>
      <c r="M10" s="607"/>
      <c r="N10" s="607"/>
    </row>
    <row r="11" spans="1:14" ht="15" customHeight="1">
      <c r="A11" s="45">
        <v>2</v>
      </c>
      <c r="B11" s="334" t="s">
        <v>297</v>
      </c>
      <c r="C11" s="406">
        <v>21981201.593659591</v>
      </c>
      <c r="D11" s="409">
        <v>13297497.57894822</v>
      </c>
      <c r="E11" s="406">
        <v>29441822.955766551</v>
      </c>
      <c r="F11" s="406">
        <v>187263594.9390536</v>
      </c>
      <c r="G11" s="412">
        <v>106379492.91042994</v>
      </c>
      <c r="H11" s="607"/>
      <c r="I11" s="607"/>
      <c r="J11" s="607"/>
      <c r="K11" s="607"/>
      <c r="L11" s="607"/>
      <c r="M11" s="607"/>
      <c r="N11" s="607"/>
    </row>
    <row r="12" spans="1:14" ht="15" customHeight="1">
      <c r="A12" s="45">
        <v>3</v>
      </c>
      <c r="B12" s="334" t="s">
        <v>298</v>
      </c>
      <c r="C12" s="407">
        <v>2103894910.8249998</v>
      </c>
      <c r="D12" s="409">
        <v>1872573783.7914793</v>
      </c>
      <c r="E12" s="407">
        <v>1872573783.7914793</v>
      </c>
      <c r="F12" s="406">
        <v>1872573783.7914793</v>
      </c>
      <c r="G12" s="413">
        <v>1872573783.7914793</v>
      </c>
      <c r="H12" s="607"/>
      <c r="I12" s="607"/>
      <c r="J12" s="607"/>
      <c r="K12" s="607"/>
      <c r="L12" s="607"/>
      <c r="M12" s="607"/>
      <c r="N12" s="607"/>
    </row>
    <row r="13" spans="1:14" ht="15" customHeight="1" thickBot="1">
      <c r="A13" s="47">
        <v>4</v>
      </c>
      <c r="B13" s="48" t="s">
        <v>299</v>
      </c>
      <c r="C13" s="337">
        <f>C6+C11+C12</f>
        <v>20217629285.010185</v>
      </c>
      <c r="D13" s="410">
        <v>18275844514.860657</v>
      </c>
      <c r="E13" s="338">
        <v>18921230602.813911</v>
      </c>
      <c r="F13" s="337">
        <v>18301476970.635738</v>
      </c>
      <c r="G13" s="414">
        <v>17478610378.059635</v>
      </c>
      <c r="H13" s="607"/>
      <c r="I13" s="607"/>
      <c r="J13" s="607"/>
      <c r="K13" s="607"/>
      <c r="L13" s="607"/>
      <c r="M13" s="607"/>
      <c r="N13" s="607"/>
    </row>
    <row r="14" spans="1:14">
      <c r="B14" s="51"/>
    </row>
    <row r="15" spans="1:14" ht="25">
      <c r="B15" s="52" t="s">
        <v>481</v>
      </c>
    </row>
    <row r="16" spans="1:14">
      <c r="B16" s="52"/>
    </row>
    <row r="17" spans="1:4" ht="10">
      <c r="A17" s="30"/>
      <c r="B17" s="30"/>
      <c r="C17" s="30"/>
      <c r="D17" s="30"/>
    </row>
    <row r="18" spans="1:4" ht="10">
      <c r="A18" s="30"/>
      <c r="B18" s="30"/>
      <c r="C18" s="30"/>
      <c r="D18" s="30"/>
    </row>
    <row r="19" spans="1:4" ht="10">
      <c r="A19" s="30"/>
      <c r="B19" s="30"/>
      <c r="C19" s="30"/>
      <c r="D19" s="30"/>
    </row>
    <row r="20" spans="1:4" ht="10">
      <c r="A20" s="30"/>
      <c r="B20" s="30"/>
      <c r="C20" s="30"/>
      <c r="D20" s="30"/>
    </row>
    <row r="21" spans="1:4" ht="10">
      <c r="A21" s="30"/>
      <c r="B21" s="30"/>
      <c r="C21" s="30"/>
      <c r="D21" s="30"/>
    </row>
    <row r="22" spans="1:4" ht="10">
      <c r="A22" s="30"/>
      <c r="B22" s="30"/>
      <c r="C22" s="30"/>
      <c r="D22" s="30"/>
    </row>
    <row r="23" spans="1:4" ht="10">
      <c r="A23" s="30"/>
      <c r="B23" s="30"/>
      <c r="C23" s="30"/>
      <c r="D23" s="30"/>
    </row>
    <row r="24" spans="1:4" ht="10">
      <c r="A24" s="30"/>
      <c r="B24" s="30"/>
      <c r="C24" s="30"/>
      <c r="D24" s="30"/>
    </row>
    <row r="25" spans="1:4" ht="10">
      <c r="A25" s="30"/>
      <c r="B25" s="30"/>
      <c r="C25" s="30"/>
      <c r="D25" s="30"/>
    </row>
    <row r="26" spans="1:4" ht="10">
      <c r="A26" s="30"/>
      <c r="B26" s="30"/>
      <c r="C26" s="30"/>
      <c r="D26" s="30"/>
    </row>
    <row r="27" spans="1:4" ht="10">
      <c r="A27" s="30"/>
      <c r="B27" s="30"/>
      <c r="C27" s="30"/>
      <c r="D27" s="30"/>
    </row>
    <row r="28" spans="1:4" ht="10">
      <c r="A28" s="30"/>
      <c r="B28" s="30"/>
      <c r="C28" s="30"/>
      <c r="D28" s="30"/>
    </row>
    <row r="29" spans="1:4" ht="10">
      <c r="A29" s="30"/>
      <c r="B29" s="30"/>
      <c r="C29" s="30"/>
      <c r="D29"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70" zoomScaleNormal="70" workbookViewId="0">
      <pane xSplit="1" ySplit="4" topLeftCell="B5" activePane="bottomRight" state="frozen"/>
      <selection activeCell="B20" sqref="B20"/>
      <selection pane="topRight" activeCell="B20" sqref="B20"/>
      <selection pane="bottomLeft" activeCell="B20" sqref="B20"/>
      <selection pane="bottomRight" activeCell="B6" sqref="B6"/>
    </sheetView>
  </sheetViews>
  <sheetFormatPr defaultColWidth="9.08984375" defaultRowHeight="14"/>
  <cols>
    <col min="1" max="1" width="9.54296875" style="4" bestFit="1" customWidth="1"/>
    <col min="2" max="2" width="65.54296875" style="4" customWidth="1"/>
    <col min="3" max="3" width="42.54296875" style="4" bestFit="1" customWidth="1"/>
    <col min="4" max="16384" width="9.08984375" style="5"/>
  </cols>
  <sheetData>
    <row r="1" spans="1:8" s="657" customFormat="1">
      <c r="A1" s="658" t="s">
        <v>30</v>
      </c>
      <c r="B1" s="654" t="str">
        <f>'Info '!C2</f>
        <v>JSC TBC Bank</v>
      </c>
      <c r="C1" s="667"/>
    </row>
    <row r="2" spans="1:8" s="657" customFormat="1">
      <c r="A2" s="658" t="s">
        <v>31</v>
      </c>
      <c r="B2" s="608">
        <f>'5. RWA '!B2</f>
        <v>44561</v>
      </c>
      <c r="C2" s="667"/>
    </row>
    <row r="4" spans="1:8" ht="27.9" customHeight="1" thickBot="1">
      <c r="A4" s="53" t="s">
        <v>80</v>
      </c>
      <c r="B4" s="54" t="s">
        <v>266</v>
      </c>
      <c r="C4" s="55"/>
    </row>
    <row r="5" spans="1:8">
      <c r="A5" s="56"/>
      <c r="B5" s="399" t="s">
        <v>81</v>
      </c>
      <c r="C5" s="400" t="s">
        <v>494</v>
      </c>
    </row>
    <row r="6" spans="1:8">
      <c r="A6" s="57">
        <v>1</v>
      </c>
      <c r="B6" s="58" t="s">
        <v>717</v>
      </c>
      <c r="C6" s="59" t="s">
        <v>734</v>
      </c>
    </row>
    <row r="7" spans="1:8">
      <c r="A7" s="57">
        <v>2</v>
      </c>
      <c r="B7" s="58" t="s">
        <v>733</v>
      </c>
      <c r="C7" s="59" t="s">
        <v>732</v>
      </c>
    </row>
    <row r="8" spans="1:8">
      <c r="A8" s="57">
        <v>3</v>
      </c>
      <c r="B8" s="58" t="s">
        <v>731</v>
      </c>
      <c r="C8" s="59" t="s">
        <v>732</v>
      </c>
    </row>
    <row r="9" spans="1:8">
      <c r="A9" s="57">
        <v>4</v>
      </c>
      <c r="B9" s="58" t="s">
        <v>740</v>
      </c>
      <c r="C9" s="59" t="s">
        <v>732</v>
      </c>
    </row>
    <row r="10" spans="1:8">
      <c r="A10" s="57">
        <v>5</v>
      </c>
      <c r="B10" s="58" t="s">
        <v>741</v>
      </c>
      <c r="C10" s="59" t="s">
        <v>732</v>
      </c>
    </row>
    <row r="11" spans="1:8">
      <c r="A11" s="57">
        <v>6</v>
      </c>
      <c r="B11" s="58" t="s">
        <v>742</v>
      </c>
      <c r="C11" s="59" t="s">
        <v>732</v>
      </c>
    </row>
    <row r="12" spans="1:8">
      <c r="A12" s="57">
        <v>7</v>
      </c>
      <c r="B12" s="58" t="s">
        <v>772</v>
      </c>
      <c r="C12" s="59" t="s">
        <v>732</v>
      </c>
      <c r="H12" s="60"/>
    </row>
    <row r="13" spans="1:8">
      <c r="A13" s="57">
        <v>8</v>
      </c>
      <c r="B13" s="58" t="s">
        <v>773</v>
      </c>
      <c r="C13" s="59" t="s">
        <v>732</v>
      </c>
    </row>
    <row r="14" spans="1:8">
      <c r="A14" s="57"/>
      <c r="B14" s="58"/>
      <c r="C14" s="59"/>
    </row>
    <row r="15" spans="1:8">
      <c r="A15" s="57"/>
      <c r="B15" s="58"/>
      <c r="C15" s="59"/>
    </row>
    <row r="16" spans="1:8">
      <c r="A16" s="57"/>
      <c r="B16" s="401"/>
      <c r="C16" s="402"/>
    </row>
    <row r="17" spans="1:3">
      <c r="A17" s="57"/>
      <c r="B17" s="403" t="s">
        <v>82</v>
      </c>
      <c r="C17" s="404" t="s">
        <v>495</v>
      </c>
    </row>
    <row r="18" spans="1:3">
      <c r="A18" s="57">
        <v>1</v>
      </c>
      <c r="B18" s="58" t="s">
        <v>718</v>
      </c>
      <c r="C18" s="61" t="s">
        <v>720</v>
      </c>
    </row>
    <row r="19" spans="1:3">
      <c r="A19" s="57">
        <v>2</v>
      </c>
      <c r="B19" s="58" t="s">
        <v>721</v>
      </c>
      <c r="C19" s="61" t="s">
        <v>722</v>
      </c>
    </row>
    <row r="20" spans="1:3">
      <c r="A20" s="57">
        <v>3</v>
      </c>
      <c r="B20" s="58" t="s">
        <v>723</v>
      </c>
      <c r="C20" s="61" t="s">
        <v>724</v>
      </c>
    </row>
    <row r="21" spans="1:3">
      <c r="A21" s="57">
        <v>4</v>
      </c>
      <c r="B21" s="58" t="s">
        <v>725</v>
      </c>
      <c r="C21" s="61" t="s">
        <v>726</v>
      </c>
    </row>
    <row r="22" spans="1:3">
      <c r="A22" s="57">
        <v>5</v>
      </c>
      <c r="B22" s="58" t="s">
        <v>727</v>
      </c>
      <c r="C22" s="61" t="s">
        <v>728</v>
      </c>
    </row>
    <row r="23" spans="1:3">
      <c r="A23" s="57">
        <v>6</v>
      </c>
      <c r="B23" s="58" t="s">
        <v>729</v>
      </c>
      <c r="C23" s="61" t="s">
        <v>730</v>
      </c>
    </row>
    <row r="24" spans="1:3">
      <c r="A24" s="57"/>
      <c r="B24" s="58"/>
      <c r="C24" s="61"/>
    </row>
    <row r="25" spans="1:3">
      <c r="A25" s="57"/>
      <c r="B25" s="58"/>
      <c r="C25" s="61"/>
    </row>
    <row r="26" spans="1:3">
      <c r="A26" s="57"/>
      <c r="B26" s="58"/>
      <c r="C26" s="61"/>
    </row>
    <row r="27" spans="1:3" ht="15.75" customHeight="1">
      <c r="A27" s="57"/>
      <c r="B27" s="58"/>
      <c r="C27" s="62"/>
    </row>
    <row r="28" spans="1:3" ht="15.75" customHeight="1">
      <c r="A28" s="57"/>
      <c r="B28" s="58"/>
      <c r="C28" s="62"/>
    </row>
    <row r="29" spans="1:3" ht="30" customHeight="1">
      <c r="A29" s="57"/>
      <c r="B29" s="715" t="s">
        <v>83</v>
      </c>
      <c r="C29" s="716"/>
    </row>
    <row r="30" spans="1:3">
      <c r="A30" s="57">
        <v>1</v>
      </c>
      <c r="B30" s="58" t="s">
        <v>735</v>
      </c>
      <c r="C30" s="510">
        <v>0.99878075215747519</v>
      </c>
    </row>
    <row r="31" spans="1:3" ht="15.75" customHeight="1">
      <c r="A31" s="57"/>
      <c r="B31" s="58"/>
      <c r="C31" s="59"/>
    </row>
    <row r="32" spans="1:3" ht="29.25" customHeight="1">
      <c r="A32" s="57"/>
      <c r="B32" s="715" t="s">
        <v>84</v>
      </c>
      <c r="C32" s="716"/>
    </row>
    <row r="33" spans="1:3">
      <c r="A33" s="57">
        <v>1</v>
      </c>
      <c r="B33" s="58" t="s">
        <v>736</v>
      </c>
      <c r="C33" s="510">
        <v>0.14592361705275336</v>
      </c>
    </row>
    <row r="34" spans="1:3">
      <c r="A34" s="57">
        <v>2</v>
      </c>
      <c r="B34" s="58" t="s">
        <v>737</v>
      </c>
      <c r="C34" s="510">
        <v>5.0457138444385013E-2</v>
      </c>
    </row>
    <row r="35" spans="1:3">
      <c r="A35" s="57">
        <v>3</v>
      </c>
      <c r="B35" s="58" t="s">
        <v>738</v>
      </c>
      <c r="C35" s="510">
        <v>7.4389513942529739E-2</v>
      </c>
    </row>
    <row r="36" spans="1:3" ht="14.5" thickBot="1">
      <c r="A36" s="63"/>
      <c r="B36" s="64"/>
      <c r="C36" s="511"/>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pane xSplit="1" ySplit="5" topLeftCell="B6" activePane="bottomRight" state="frozen"/>
      <selection activeCell="B20" sqref="B20"/>
      <selection pane="topRight" activeCell="B20" sqref="B20"/>
      <selection pane="bottomLeft" activeCell="B20" sqref="B20"/>
      <selection pane="bottomRight" activeCell="C8" sqref="C8:E20"/>
    </sheetView>
  </sheetViews>
  <sheetFormatPr defaultColWidth="9.08984375" defaultRowHeight="14"/>
  <cols>
    <col min="1" max="1" width="9.54296875" style="4" bestFit="1" customWidth="1"/>
    <col min="2" max="2" width="47.54296875" style="4" customWidth="1"/>
    <col min="3" max="3" width="28" style="4" customWidth="1"/>
    <col min="4" max="4" width="22.453125" style="4" customWidth="1"/>
    <col min="5" max="5" width="22.36328125" style="4" customWidth="1"/>
    <col min="6" max="6" width="12" style="5" bestFit="1" customWidth="1"/>
    <col min="7" max="7" width="12.54296875" style="5" bestFit="1" customWidth="1"/>
    <col min="8" max="16384" width="9.08984375" style="5"/>
  </cols>
  <sheetData>
    <row r="1" spans="1:9" s="657" customFormat="1">
      <c r="A1" s="653" t="s">
        <v>30</v>
      </c>
      <c r="B1" s="654" t="str">
        <f>'Info '!C2</f>
        <v>JSC TBC Bank</v>
      </c>
      <c r="C1" s="655"/>
      <c r="D1" s="655"/>
      <c r="E1" s="655"/>
      <c r="F1" s="656"/>
    </row>
    <row r="2" spans="1:9" s="658" customFormat="1" ht="15.75" customHeight="1">
      <c r="A2" s="653" t="s">
        <v>31</v>
      </c>
      <c r="B2" s="608">
        <f>'6. Administrators-shareholders'!B2</f>
        <v>44561</v>
      </c>
    </row>
    <row r="3" spans="1:9" s="65" customFormat="1" ht="15.75" customHeight="1">
      <c r="A3" s="276"/>
    </row>
    <row r="4" spans="1:9" s="65" customFormat="1" ht="15.75" customHeight="1" thickBot="1">
      <c r="A4" s="277" t="s">
        <v>201</v>
      </c>
      <c r="B4" s="721" t="s">
        <v>346</v>
      </c>
      <c r="C4" s="722"/>
      <c r="D4" s="722"/>
      <c r="E4" s="722"/>
    </row>
    <row r="5" spans="1:9" s="69" customFormat="1" ht="17.399999999999999" customHeight="1">
      <c r="A5" s="214"/>
      <c r="B5" s="215"/>
      <c r="C5" s="67" t="s">
        <v>0</v>
      </c>
      <c r="D5" s="67" t="s">
        <v>1</v>
      </c>
      <c r="E5" s="68" t="s">
        <v>2</v>
      </c>
    </row>
    <row r="6" spans="1:9" s="15" customFormat="1" ht="14.4" customHeight="1">
      <c r="A6" s="278"/>
      <c r="B6" s="717" t="s">
        <v>353</v>
      </c>
      <c r="C6" s="717" t="s">
        <v>92</v>
      </c>
      <c r="D6" s="719" t="s">
        <v>200</v>
      </c>
      <c r="E6" s="720"/>
      <c r="G6" s="5"/>
    </row>
    <row r="7" spans="1:9" s="15" customFormat="1" ht="99.65" customHeight="1">
      <c r="A7" s="278"/>
      <c r="B7" s="718"/>
      <c r="C7" s="717"/>
      <c r="D7" s="312" t="s">
        <v>199</v>
      </c>
      <c r="E7" s="313" t="s">
        <v>354</v>
      </c>
      <c r="G7" s="5"/>
    </row>
    <row r="8" spans="1:9">
      <c r="A8" s="279">
        <v>1</v>
      </c>
      <c r="B8" s="314" t="s">
        <v>35</v>
      </c>
      <c r="C8" s="315">
        <v>797206743.3900001</v>
      </c>
      <c r="D8" s="315"/>
      <c r="E8" s="316">
        <v>797206743.3900001</v>
      </c>
      <c r="F8" s="15"/>
      <c r="G8" s="604"/>
      <c r="H8" s="604"/>
      <c r="I8" s="604"/>
    </row>
    <row r="9" spans="1:9">
      <c r="A9" s="279">
        <v>2</v>
      </c>
      <c r="B9" s="314" t="s">
        <v>36</v>
      </c>
      <c r="C9" s="315">
        <v>2219844390.7000003</v>
      </c>
      <c r="D9" s="315"/>
      <c r="E9" s="316">
        <v>2219844390.7000003</v>
      </c>
      <c r="F9" s="15"/>
      <c r="G9" s="604"/>
      <c r="H9" s="604"/>
      <c r="I9" s="604"/>
    </row>
    <row r="10" spans="1:9">
      <c r="A10" s="279">
        <v>3</v>
      </c>
      <c r="B10" s="314" t="s">
        <v>37</v>
      </c>
      <c r="C10" s="315">
        <v>637238525.95000005</v>
      </c>
      <c r="D10" s="315"/>
      <c r="E10" s="316">
        <v>637238525.95000005</v>
      </c>
      <c r="F10" s="15"/>
      <c r="G10" s="604"/>
      <c r="H10" s="604"/>
      <c r="I10" s="604"/>
    </row>
    <row r="11" spans="1:9">
      <c r="A11" s="279">
        <v>4</v>
      </c>
      <c r="B11" s="314" t="s">
        <v>38</v>
      </c>
      <c r="C11" s="315">
        <v>0</v>
      </c>
      <c r="D11" s="315"/>
      <c r="E11" s="316">
        <v>0</v>
      </c>
      <c r="F11" s="15"/>
      <c r="G11" s="604"/>
      <c r="H11" s="604"/>
      <c r="I11" s="604"/>
    </row>
    <row r="12" spans="1:9">
      <c r="A12" s="279">
        <v>5</v>
      </c>
      <c r="B12" s="314" t="s">
        <v>39</v>
      </c>
      <c r="C12" s="315">
        <v>1929042347.304544</v>
      </c>
      <c r="D12" s="315"/>
      <c r="E12" s="316">
        <v>1929042347.304544</v>
      </c>
      <c r="F12" s="15"/>
      <c r="G12" s="604"/>
      <c r="H12" s="604"/>
      <c r="I12" s="604"/>
    </row>
    <row r="13" spans="1:9">
      <c r="A13" s="279">
        <v>6.1</v>
      </c>
      <c r="B13" s="317" t="s">
        <v>40</v>
      </c>
      <c r="C13" s="318">
        <v>16739135186.67</v>
      </c>
      <c r="D13" s="315"/>
      <c r="E13" s="316">
        <v>16739135186.67</v>
      </c>
      <c r="F13" s="15"/>
      <c r="G13" s="604"/>
      <c r="H13" s="604"/>
      <c r="I13" s="604"/>
    </row>
    <row r="14" spans="1:9">
      <c r="A14" s="279">
        <v>6.2</v>
      </c>
      <c r="B14" s="319" t="s">
        <v>41</v>
      </c>
      <c r="C14" s="318">
        <v>-698814988.47000003</v>
      </c>
      <c r="D14" s="315"/>
      <c r="E14" s="316">
        <v>-698814988.47000003</v>
      </c>
      <c r="F14" s="15"/>
      <c r="G14" s="604"/>
      <c r="H14" s="604"/>
      <c r="I14" s="604"/>
    </row>
    <row r="15" spans="1:9">
      <c r="A15" s="279">
        <v>6</v>
      </c>
      <c r="B15" s="314" t="s">
        <v>42</v>
      </c>
      <c r="C15" s="315">
        <v>16040320198.200001</v>
      </c>
      <c r="D15" s="315"/>
      <c r="E15" s="316">
        <v>16040320198.200001</v>
      </c>
      <c r="F15" s="15"/>
      <c r="G15" s="604"/>
      <c r="H15" s="604"/>
      <c r="I15" s="604"/>
    </row>
    <row r="16" spans="1:9">
      <c r="A16" s="279">
        <v>7</v>
      </c>
      <c r="B16" s="314" t="s">
        <v>43</v>
      </c>
      <c r="C16" s="315">
        <v>265499353.94000003</v>
      </c>
      <c r="D16" s="315"/>
      <c r="E16" s="316">
        <v>265499353.94000003</v>
      </c>
      <c r="F16" s="15"/>
      <c r="G16" s="604"/>
      <c r="H16" s="604"/>
      <c r="I16" s="604"/>
    </row>
    <row r="17" spans="1:9">
      <c r="A17" s="279">
        <v>8</v>
      </c>
      <c r="B17" s="314" t="s">
        <v>198</v>
      </c>
      <c r="C17" s="315">
        <v>129872876.02</v>
      </c>
      <c r="D17" s="315"/>
      <c r="E17" s="316">
        <v>129872876.02</v>
      </c>
      <c r="F17" s="15"/>
      <c r="G17" s="604"/>
      <c r="H17" s="604"/>
      <c r="I17" s="604"/>
    </row>
    <row r="18" spans="1:9">
      <c r="A18" s="279">
        <v>9</v>
      </c>
      <c r="B18" s="314" t="s">
        <v>44</v>
      </c>
      <c r="C18" s="315">
        <v>37213709.007903993</v>
      </c>
      <c r="D18" s="315">
        <v>7607943.8999999994</v>
      </c>
      <c r="E18" s="316">
        <v>29605765.107903995</v>
      </c>
      <c r="F18" s="15"/>
      <c r="G18" s="604"/>
      <c r="H18" s="604"/>
      <c r="I18" s="604"/>
    </row>
    <row r="19" spans="1:9">
      <c r="A19" s="279">
        <v>10</v>
      </c>
      <c r="B19" s="314" t="s">
        <v>45</v>
      </c>
      <c r="C19" s="315">
        <v>697352904.70000005</v>
      </c>
      <c r="D19" s="315">
        <v>276214092.14000005</v>
      </c>
      <c r="E19" s="316">
        <v>421138812.56</v>
      </c>
      <c r="F19" s="15"/>
      <c r="G19" s="604"/>
      <c r="H19" s="604"/>
      <c r="I19" s="604"/>
    </row>
    <row r="20" spans="1:9">
      <c r="A20" s="279">
        <v>11</v>
      </c>
      <c r="B20" s="314" t="s">
        <v>46</v>
      </c>
      <c r="C20" s="315">
        <v>651610064.94000006</v>
      </c>
      <c r="D20" s="315">
        <v>0</v>
      </c>
      <c r="E20" s="316">
        <v>651610064.94000006</v>
      </c>
      <c r="F20" s="15"/>
      <c r="G20" s="604"/>
      <c r="H20" s="604"/>
      <c r="I20" s="604"/>
    </row>
    <row r="21" spans="1:9" ht="26.5" thickBot="1">
      <c r="A21" s="163"/>
      <c r="B21" s="280" t="s">
        <v>356</v>
      </c>
      <c r="C21" s="216">
        <f>SUM(C8:C12, C15:C20)</f>
        <v>23405201114.152447</v>
      </c>
      <c r="D21" s="216">
        <f>SUM(D8:D12, D15:D20)</f>
        <v>283822036.04000002</v>
      </c>
      <c r="E21" s="320">
        <f>SUM(E8:E12, E15:E20)</f>
        <v>23121379078.112446</v>
      </c>
      <c r="F21" s="15"/>
    </row>
    <row r="22" spans="1:9">
      <c r="A22" s="5"/>
      <c r="B22" s="5"/>
      <c r="C22" s="5"/>
      <c r="D22" s="5"/>
      <c r="E22" s="5"/>
    </row>
    <row r="23" spans="1:9">
      <c r="A23" s="5"/>
      <c r="B23" s="5"/>
      <c r="C23" s="5"/>
      <c r="D23" s="5"/>
      <c r="E23" s="5"/>
    </row>
    <row r="25" spans="1:9" s="4" customFormat="1">
      <c r="B25" s="71"/>
      <c r="F25" s="5"/>
      <c r="G25" s="5"/>
    </row>
    <row r="26" spans="1:9" s="4" customFormat="1">
      <c r="B26" s="71"/>
      <c r="F26" s="5"/>
      <c r="G26" s="5"/>
    </row>
    <row r="27" spans="1:9" s="4" customFormat="1">
      <c r="B27" s="71"/>
      <c r="F27" s="5"/>
      <c r="G27" s="5"/>
    </row>
    <row r="28" spans="1:9" s="4" customFormat="1">
      <c r="B28" s="71"/>
      <c r="F28" s="5"/>
      <c r="G28" s="5"/>
    </row>
    <row r="29" spans="1:9" s="4" customFormat="1">
      <c r="B29" s="71"/>
      <c r="F29" s="5"/>
      <c r="G29" s="5"/>
    </row>
    <row r="30" spans="1:9" s="4" customFormat="1">
      <c r="B30" s="71"/>
      <c r="F30" s="5"/>
      <c r="G30" s="5"/>
    </row>
    <row r="31" spans="1:9" s="4" customFormat="1">
      <c r="B31" s="71"/>
      <c r="F31" s="5"/>
      <c r="G31" s="5"/>
    </row>
    <row r="32" spans="1:9" s="4" customFormat="1">
      <c r="B32" s="71"/>
      <c r="F32" s="5"/>
      <c r="G32" s="5"/>
    </row>
    <row r="33" spans="2:7" s="4" customFormat="1">
      <c r="B33" s="71"/>
      <c r="F33" s="5"/>
      <c r="G33" s="5"/>
    </row>
    <row r="34" spans="2:7" s="4" customFormat="1">
      <c r="B34" s="71"/>
      <c r="F34" s="5"/>
      <c r="G34" s="5"/>
    </row>
    <row r="35" spans="2:7" s="4" customFormat="1">
      <c r="B35" s="71"/>
      <c r="F35" s="5"/>
      <c r="G35" s="5"/>
    </row>
    <row r="36" spans="2:7" s="4" customFormat="1">
      <c r="B36" s="71"/>
      <c r="F36" s="5"/>
      <c r="G36" s="5"/>
    </row>
    <row r="37" spans="2:7" s="4" customFormat="1">
      <c r="B37" s="71"/>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0" sqref="B20"/>
      <selection pane="topRight" activeCell="B20" sqref="B20"/>
      <selection pane="bottomLeft" activeCell="B20" sqref="B20"/>
      <selection pane="bottomRight" activeCell="C12" sqref="C12"/>
    </sheetView>
  </sheetViews>
  <sheetFormatPr defaultColWidth="9.08984375" defaultRowHeight="12.5" outlineLevelRow="1"/>
  <cols>
    <col min="1" max="1" width="9.54296875" style="4" bestFit="1" customWidth="1"/>
    <col min="2" max="2" width="114.36328125" style="4" customWidth="1"/>
    <col min="3" max="3" width="18.90625" style="4" customWidth="1"/>
    <col min="4" max="4" width="25.453125" style="4" customWidth="1"/>
    <col min="5" max="5" width="24.36328125" style="4" customWidth="1"/>
    <col min="6" max="6" width="24" style="4" customWidth="1"/>
    <col min="7" max="7" width="10" style="4" bestFit="1" customWidth="1"/>
    <col min="8" max="8" width="12" style="4" bestFit="1" customWidth="1"/>
    <col min="9" max="9" width="12.54296875" style="4" bestFit="1" customWidth="1"/>
    <col min="10" max="16384" width="9.08984375" style="4"/>
  </cols>
  <sheetData>
    <row r="1" spans="1:6" s="667" customFormat="1">
      <c r="A1" s="658" t="s">
        <v>30</v>
      </c>
      <c r="B1" s="654" t="str">
        <f>'Info '!C2</f>
        <v>JSC TBC Bank</v>
      </c>
    </row>
    <row r="2" spans="1:6" s="658" customFormat="1" ht="15.75" customHeight="1">
      <c r="A2" s="658" t="s">
        <v>31</v>
      </c>
      <c r="B2" s="608">
        <f>'7. LI1 '!B2</f>
        <v>44561</v>
      </c>
      <c r="C2" s="667"/>
      <c r="D2" s="667"/>
      <c r="E2" s="667"/>
      <c r="F2" s="667"/>
    </row>
    <row r="3" spans="1:6" s="65" customFormat="1" ht="15.75" customHeight="1">
      <c r="C3" s="4"/>
      <c r="D3" s="4"/>
      <c r="E3" s="4"/>
      <c r="F3" s="4"/>
    </row>
    <row r="4" spans="1:6" s="65" customFormat="1" ht="13.5" thickBot="1">
      <c r="A4" s="65" t="s">
        <v>85</v>
      </c>
      <c r="B4" s="281" t="s">
        <v>333</v>
      </c>
      <c r="C4" s="66" t="s">
        <v>73</v>
      </c>
      <c r="D4" s="4"/>
      <c r="E4" s="4"/>
      <c r="F4" s="4"/>
    </row>
    <row r="5" spans="1:6" ht="13">
      <c r="A5" s="221">
        <v>1</v>
      </c>
      <c r="B5" s="282" t="s">
        <v>355</v>
      </c>
      <c r="C5" s="222">
        <f>'7. LI1 '!E21</f>
        <v>23121379078.112446</v>
      </c>
    </row>
    <row r="6" spans="1:6" s="223" customFormat="1">
      <c r="A6" s="72">
        <v>2.1</v>
      </c>
      <c r="B6" s="218" t="s">
        <v>334</v>
      </c>
      <c r="C6" s="151">
        <v>3773853674.61374</v>
      </c>
    </row>
    <row r="7" spans="1:6" s="51" customFormat="1" outlineLevel="1">
      <c r="A7" s="45">
        <v>2.2000000000000002</v>
      </c>
      <c r="B7" s="46" t="s">
        <v>335</v>
      </c>
      <c r="C7" s="224">
        <v>4327833352.8003006</v>
      </c>
    </row>
    <row r="8" spans="1:6" s="51" customFormat="1" ht="13">
      <c r="A8" s="45">
        <v>3</v>
      </c>
      <c r="B8" s="219" t="s">
        <v>336</v>
      </c>
      <c r="C8" s="225">
        <f>SUM(C5:C7)</f>
        <v>31223066105.526485</v>
      </c>
    </row>
    <row r="9" spans="1:6" s="223" customFormat="1">
      <c r="A9" s="72">
        <v>4</v>
      </c>
      <c r="B9" s="74" t="s">
        <v>87</v>
      </c>
      <c r="C9" s="151">
        <v>308562999.83999997</v>
      </c>
    </row>
    <row r="10" spans="1:6" s="51" customFormat="1" outlineLevel="1">
      <c r="A10" s="45">
        <v>5.0999999999999996</v>
      </c>
      <c r="B10" s="46" t="s">
        <v>337</v>
      </c>
      <c r="C10" s="224">
        <v>-2354377972.1704102</v>
      </c>
    </row>
    <row r="11" spans="1:6" s="51" customFormat="1" outlineLevel="1">
      <c r="A11" s="45">
        <v>5.2</v>
      </c>
      <c r="B11" s="46" t="s">
        <v>338</v>
      </c>
      <c r="C11" s="224">
        <v>-4211105691.4465117</v>
      </c>
    </row>
    <row r="12" spans="1:6" s="51" customFormat="1">
      <c r="A12" s="45">
        <v>6</v>
      </c>
      <c r="B12" s="217" t="s">
        <v>482</v>
      </c>
      <c r="C12" s="224"/>
    </row>
    <row r="13" spans="1:6" s="51" customFormat="1" ht="13.5" thickBot="1">
      <c r="A13" s="47">
        <v>7</v>
      </c>
      <c r="B13" s="220" t="s">
        <v>284</v>
      </c>
      <c r="C13" s="226">
        <f>SUM(C8:C12)</f>
        <v>24966145441.749565</v>
      </c>
    </row>
    <row r="15" spans="1:6" ht="25">
      <c r="A15" s="241"/>
      <c r="B15" s="52" t="s">
        <v>483</v>
      </c>
    </row>
    <row r="16" spans="1:6">
      <c r="A16" s="241"/>
      <c r="B16" s="241"/>
    </row>
    <row r="17" spans="1:5" ht="13.5">
      <c r="A17" s="236"/>
      <c r="B17" s="237"/>
      <c r="C17" s="241"/>
      <c r="D17" s="241"/>
      <c r="E17" s="241"/>
    </row>
    <row r="18" spans="1:5" ht="14.5">
      <c r="A18" s="242"/>
      <c r="B18" s="243"/>
      <c r="C18" s="241"/>
      <c r="D18" s="241"/>
      <c r="E18" s="241"/>
    </row>
    <row r="19" spans="1:5" ht="13">
      <c r="A19" s="244"/>
      <c r="B19" s="238"/>
      <c r="C19" s="241"/>
      <c r="D19" s="241"/>
      <c r="E19" s="241"/>
    </row>
    <row r="20" spans="1:5" ht="13">
      <c r="A20" s="245"/>
      <c r="B20" s="239"/>
      <c r="C20" s="241"/>
      <c r="D20" s="241"/>
      <c r="E20" s="241"/>
    </row>
    <row r="21" spans="1:5" ht="13">
      <c r="A21" s="245"/>
      <c r="B21" s="243"/>
      <c r="C21" s="241"/>
      <c r="D21" s="241"/>
      <c r="E21" s="241"/>
    </row>
    <row r="22" spans="1:5" ht="13">
      <c r="A22" s="244"/>
      <c r="B22" s="240"/>
      <c r="C22" s="241"/>
      <c r="D22" s="241"/>
      <c r="E22" s="241"/>
    </row>
    <row r="23" spans="1:5" ht="13">
      <c r="A23" s="245"/>
      <c r="B23" s="239"/>
      <c r="C23" s="241"/>
      <c r="D23" s="241"/>
      <c r="E23" s="241"/>
    </row>
    <row r="24" spans="1:5" ht="13">
      <c r="A24" s="245"/>
      <c r="B24" s="239"/>
      <c r="C24" s="241"/>
      <c r="D24" s="241"/>
      <c r="E24" s="241"/>
    </row>
    <row r="25" spans="1:5" ht="13">
      <c r="A25" s="245"/>
      <c r="B25" s="246"/>
      <c r="C25" s="241"/>
      <c r="D25" s="241"/>
      <c r="E25" s="241"/>
    </row>
    <row r="26" spans="1:5" ht="13">
      <c r="A26" s="245"/>
      <c r="B26" s="243"/>
      <c r="C26" s="241"/>
      <c r="D26" s="241"/>
      <c r="E26" s="241"/>
    </row>
    <row r="27" spans="1:5">
      <c r="A27" s="241"/>
      <c r="B27" s="247"/>
      <c r="C27" s="241"/>
      <c r="D27" s="241"/>
      <c r="E27" s="241"/>
    </row>
    <row r="28" spans="1:5">
      <c r="A28" s="241"/>
      <c r="B28" s="247"/>
      <c r="C28" s="241"/>
      <c r="D28" s="241"/>
      <c r="E28" s="241"/>
    </row>
    <row r="29" spans="1:5">
      <c r="A29" s="241"/>
      <c r="B29" s="247"/>
      <c r="C29" s="241"/>
      <c r="D29" s="241"/>
      <c r="E29" s="241"/>
    </row>
    <row r="30" spans="1:5">
      <c r="A30" s="241"/>
      <c r="B30" s="247"/>
      <c r="C30" s="241"/>
      <c r="D30" s="241"/>
      <c r="E30" s="241"/>
    </row>
    <row r="31" spans="1:5">
      <c r="A31" s="241"/>
      <c r="B31" s="247"/>
      <c r="C31" s="241"/>
      <c r="D31" s="241"/>
      <c r="E31" s="241"/>
    </row>
    <row r="32" spans="1:5">
      <c r="A32" s="241"/>
      <c r="B32" s="247"/>
      <c r="C32" s="241"/>
      <c r="D32" s="241"/>
      <c r="E32" s="241"/>
    </row>
    <row r="33" spans="1:5">
      <c r="A33" s="241"/>
      <c r="B33" s="247"/>
      <c r="C33" s="241"/>
      <c r="D33" s="241"/>
      <c r="E33" s="241"/>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 </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2022-02-07T09:57:42Z</dcterms:modified>
  <cp:contentStatus/>
</cp:coreProperties>
</file>